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raul.hidalgo\Downloads\"/>
    </mc:Choice>
  </mc:AlternateContent>
  <bookViews>
    <workbookView xWindow="0" yWindow="60" windowWidth="19440" windowHeight="8775" firstSheet="2" activeTab="5"/>
  </bookViews>
  <sheets>
    <sheet name="PAAAS 2021 CENTRAL" sheetId="1" r:id="rId1"/>
    <sheet name="MONTO POR CAPÍTULO" sheetId="3" r:id="rId2"/>
    <sheet name="MONTO POR PARTIDA" sheetId="4" r:id="rId3"/>
    <sheet name="PAAAS 2021 ORGANISMOS" sheetId="5" r:id="rId4"/>
    <sheet name="MONTO POR CAPITULO ORGANISMOS" sheetId="6" r:id="rId5"/>
    <sheet name="MONTO POR PARTIDA ORGANISMOS" sheetId="7" r:id="rId6"/>
  </sheets>
  <definedNames>
    <definedName name="_xlnm.Print_Area" localSheetId="4">'MONTO POR CAPITULO ORGANISMOS'!$A$1:$X$189</definedName>
    <definedName name="_xlnm.Print_Area" localSheetId="2">'MONTO POR PARTIDA'!$B$1:$T$187</definedName>
    <definedName name="_xlnm.Print_Area" localSheetId="5">'MONTO POR PARTIDA ORGANISMOS'!$B$1:$W$187</definedName>
    <definedName name="_xlnm.Print_Area" localSheetId="3">'PAAAS 2021 ORGANISMOS'!$A$1:$V$182</definedName>
    <definedName name="_xlnm.Print_Titles" localSheetId="2">'MONTO POR PARTIDA'!$4:$5</definedName>
    <definedName name="_xlnm.Print_Titles" localSheetId="5">'MONTO POR PARTIDA ORGANISMOS'!$4:$5</definedName>
    <definedName name="_xlnm.Print_Titles" localSheetId="0">'PAAAS 2021 CENTRAL'!$1:$5</definedName>
    <definedName name="_xlnm.Print_Titles" localSheetId="3">'PAAAS 2021 ORGANISMOS'!$3:$5</definedName>
  </definedNames>
  <calcPr calcId="152511"/>
</workbook>
</file>

<file path=xl/calcChain.xml><?xml version="1.0" encoding="utf-8"?>
<calcChain xmlns="http://schemas.openxmlformats.org/spreadsheetml/2006/main">
  <c r="V186" i="7" l="1"/>
  <c r="U186" i="7"/>
  <c r="T186" i="7"/>
  <c r="T187" i="7" s="1"/>
  <c r="S186" i="7"/>
  <c r="R186" i="7"/>
  <c r="Q186" i="7"/>
  <c r="P186" i="7"/>
  <c r="O186" i="7"/>
  <c r="N186" i="7"/>
  <c r="M186" i="7"/>
  <c r="L186" i="7"/>
  <c r="K186" i="7"/>
  <c r="J186" i="7"/>
  <c r="I186" i="7"/>
  <c r="H186" i="7"/>
  <c r="G186" i="7"/>
  <c r="F186" i="7"/>
  <c r="E186" i="7"/>
  <c r="W185" i="7"/>
  <c r="W184" i="7"/>
  <c r="W183" i="7"/>
  <c r="W182" i="7"/>
  <c r="W181" i="7"/>
  <c r="W180" i="7"/>
  <c r="W179" i="7"/>
  <c r="W178" i="7"/>
  <c r="W177" i="7"/>
  <c r="W176" i="7"/>
  <c r="W175" i="7"/>
  <c r="W174" i="7"/>
  <c r="W173" i="7"/>
  <c r="W172" i="7"/>
  <c r="W171" i="7"/>
  <c r="W170" i="7"/>
  <c r="W169" i="7"/>
  <c r="W168" i="7"/>
  <c r="W167" i="7"/>
  <c r="W166" i="7"/>
  <c r="W165" i="7"/>
  <c r="W164" i="7"/>
  <c r="W163" i="7"/>
  <c r="W162" i="7"/>
  <c r="W161" i="7"/>
  <c r="W160" i="7"/>
  <c r="W159" i="7"/>
  <c r="W158" i="7"/>
  <c r="W157" i="7"/>
  <c r="W156" i="7"/>
  <c r="W155" i="7"/>
  <c r="W153" i="7"/>
  <c r="W154" i="7" s="1"/>
  <c r="W151" i="7"/>
  <c r="W150" i="7"/>
  <c r="W149" i="7"/>
  <c r="W148" i="7"/>
  <c r="W147" i="7"/>
  <c r="W14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152" i="7" s="1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186" i="7" l="1"/>
  <c r="W69" i="7"/>
  <c r="W187" i="7" s="1"/>
  <c r="V186" i="6"/>
  <c r="U186" i="6"/>
  <c r="T186" i="6"/>
  <c r="T187" i="6" s="1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W185" i="6"/>
  <c r="W184" i="6"/>
  <c r="W183" i="6"/>
  <c r="W182" i="6"/>
  <c r="W181" i="6"/>
  <c r="W180" i="6"/>
  <c r="W179" i="6"/>
  <c r="W178" i="6"/>
  <c r="W177" i="6"/>
  <c r="W176" i="6"/>
  <c r="W175" i="6"/>
  <c r="W174" i="6"/>
  <c r="W173" i="6"/>
  <c r="W172" i="6"/>
  <c r="W171" i="6"/>
  <c r="W170" i="6"/>
  <c r="W169" i="6"/>
  <c r="W168" i="6"/>
  <c r="W167" i="6"/>
  <c r="W166" i="6"/>
  <c r="W165" i="6"/>
  <c r="W164" i="6"/>
  <c r="W163" i="6"/>
  <c r="W162" i="6"/>
  <c r="W161" i="6"/>
  <c r="W160" i="6"/>
  <c r="W159" i="6"/>
  <c r="W158" i="6"/>
  <c r="W157" i="6"/>
  <c r="W156" i="6"/>
  <c r="W155" i="6"/>
  <c r="W153" i="6"/>
  <c r="W154" i="6" s="1"/>
  <c r="W151" i="6"/>
  <c r="W150" i="6"/>
  <c r="W149" i="6"/>
  <c r="W148" i="6"/>
  <c r="W147" i="6"/>
  <c r="W146" i="6"/>
  <c r="W145" i="6"/>
  <c r="W144" i="6"/>
  <c r="W143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30" i="6"/>
  <c r="W129" i="6"/>
  <c r="W128" i="6"/>
  <c r="W127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6" i="6"/>
  <c r="W7" i="6" s="1"/>
  <c r="W187" i="6" l="1"/>
  <c r="W186" i="6"/>
  <c r="W152" i="6"/>
  <c r="W69" i="6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I153" i="4"/>
  <c r="T153" i="4" s="1"/>
  <c r="T154" i="4" s="1"/>
  <c r="T151" i="4"/>
  <c r="I150" i="4"/>
  <c r="T150" i="4" s="1"/>
  <c r="T149" i="4"/>
  <c r="T148" i="4"/>
  <c r="T147" i="4"/>
  <c r="T146" i="4"/>
  <c r="T145" i="4"/>
  <c r="T144" i="4"/>
  <c r="I144" i="4"/>
  <c r="T143" i="4"/>
  <c r="T142" i="4"/>
  <c r="T141" i="4"/>
  <c r="T140" i="4"/>
  <c r="T139" i="4"/>
  <c r="I139" i="4"/>
  <c r="T138" i="4"/>
  <c r="E138" i="4"/>
  <c r="T137" i="4"/>
  <c r="I136" i="4"/>
  <c r="T136" i="4" s="1"/>
  <c r="T135" i="4"/>
  <c r="T134" i="4"/>
  <c r="T133" i="4"/>
  <c r="I132" i="4"/>
  <c r="T132" i="4" s="1"/>
  <c r="E132" i="4"/>
  <c r="I131" i="4"/>
  <c r="E131" i="4"/>
  <c r="T130" i="4"/>
  <c r="T129" i="4"/>
  <c r="T128" i="4"/>
  <c r="I128" i="4"/>
  <c r="E128" i="4"/>
  <c r="I127" i="4"/>
  <c r="T127" i="4" s="1"/>
  <c r="T126" i="4"/>
  <c r="T125" i="4"/>
  <c r="T124" i="4"/>
  <c r="T123" i="4"/>
  <c r="T122" i="4"/>
  <c r="T121" i="4"/>
  <c r="T120" i="4"/>
  <c r="I119" i="4"/>
  <c r="T119" i="4" s="1"/>
  <c r="I118" i="4"/>
  <c r="T118" i="4" s="1"/>
  <c r="T117" i="4"/>
  <c r="T116" i="4"/>
  <c r="T115" i="4"/>
  <c r="I114" i="4"/>
  <c r="E114" i="4"/>
  <c r="T113" i="4"/>
  <c r="I112" i="4"/>
  <c r="T112" i="4" s="1"/>
  <c r="T111" i="4"/>
  <c r="I110" i="4"/>
  <c r="E110" i="4"/>
  <c r="T110" i="4" s="1"/>
  <c r="T109" i="4"/>
  <c r="I108" i="4"/>
  <c r="E108" i="4"/>
  <c r="T107" i="4"/>
  <c r="T106" i="4"/>
  <c r="I105" i="4"/>
  <c r="E105" i="4"/>
  <c r="T104" i="4"/>
  <c r="T103" i="4"/>
  <c r="T102" i="4"/>
  <c r="T101" i="4"/>
  <c r="T100" i="4"/>
  <c r="E99" i="4"/>
  <c r="T99" i="4" s="1"/>
  <c r="T98" i="4"/>
  <c r="I97" i="4"/>
  <c r="T97" i="4" s="1"/>
  <c r="T96" i="4"/>
  <c r="I96" i="4"/>
  <c r="I95" i="4"/>
  <c r="T95" i="4" s="1"/>
  <c r="I94" i="4"/>
  <c r="E94" i="4"/>
  <c r="T94" i="4" s="1"/>
  <c r="T93" i="4"/>
  <c r="T92" i="4"/>
  <c r="T91" i="4"/>
  <c r="T90" i="4"/>
  <c r="T89" i="4"/>
  <c r="I88" i="4"/>
  <c r="T88" i="4" s="1"/>
  <c r="T87" i="4"/>
  <c r="I86" i="4"/>
  <c r="E86" i="4"/>
  <c r="T85" i="4"/>
  <c r="I84" i="4"/>
  <c r="T84" i="4" s="1"/>
  <c r="T83" i="4"/>
  <c r="I82" i="4"/>
  <c r="T82" i="4" s="1"/>
  <c r="I81" i="4"/>
  <c r="T81" i="4" s="1"/>
  <c r="T80" i="4"/>
  <c r="T79" i="4"/>
  <c r="T78" i="4"/>
  <c r="I77" i="4"/>
  <c r="T77" i="4" s="1"/>
  <c r="E77" i="4"/>
  <c r="I76" i="4"/>
  <c r="E76" i="4"/>
  <c r="T76" i="4" s="1"/>
  <c r="E75" i="4"/>
  <c r="T75" i="4" s="1"/>
  <c r="E74" i="4"/>
  <c r="T74" i="4" s="1"/>
  <c r="I73" i="4"/>
  <c r="E73" i="4"/>
  <c r="T73" i="4" s="1"/>
  <c r="T72" i="4"/>
  <c r="I72" i="4"/>
  <c r="E72" i="4"/>
  <c r="T71" i="4"/>
  <c r="I70" i="4"/>
  <c r="T70" i="4" s="1"/>
  <c r="E70" i="4"/>
  <c r="T68" i="4"/>
  <c r="T67" i="4"/>
  <c r="T66" i="4"/>
  <c r="T65" i="4"/>
  <c r="I64" i="4"/>
  <c r="E64" i="4"/>
  <c r="T64" i="4" s="1"/>
  <c r="T63" i="4"/>
  <c r="T62" i="4"/>
  <c r="I62" i="4"/>
  <c r="I61" i="4"/>
  <c r="T61" i="4" s="1"/>
  <c r="I60" i="4"/>
  <c r="T60" i="4" s="1"/>
  <c r="I59" i="4"/>
  <c r="T59" i="4" s="1"/>
  <c r="T58" i="4"/>
  <c r="T57" i="4"/>
  <c r="T56" i="4"/>
  <c r="T55" i="4"/>
  <c r="T54" i="4"/>
  <c r="I54" i="4"/>
  <c r="I53" i="4"/>
  <c r="T53" i="4" s="1"/>
  <c r="E52" i="4"/>
  <c r="T52" i="4" s="1"/>
  <c r="T51" i="4"/>
  <c r="I50" i="4"/>
  <c r="T50" i="4" s="1"/>
  <c r="T49" i="4"/>
  <c r="I48" i="4"/>
  <c r="E48" i="4"/>
  <c r="I47" i="4"/>
  <c r="E47" i="4"/>
  <c r="T46" i="4"/>
  <c r="I45" i="4"/>
  <c r="T45" i="4" s="1"/>
  <c r="T44" i="4"/>
  <c r="T43" i="4"/>
  <c r="I42" i="4"/>
  <c r="T42" i="4" s="1"/>
  <c r="T41" i="4"/>
  <c r="T40" i="4"/>
  <c r="I39" i="4"/>
  <c r="T39" i="4" s="1"/>
  <c r="I38" i="4"/>
  <c r="T38" i="4" s="1"/>
  <c r="T37" i="4"/>
  <c r="T36" i="4"/>
  <c r="I35" i="4"/>
  <c r="T35" i="4" s="1"/>
  <c r="E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I17" i="4"/>
  <c r="T17" i="4" s="1"/>
  <c r="E17" i="4"/>
  <c r="T16" i="4"/>
  <c r="I15" i="4"/>
  <c r="T15" i="4" s="1"/>
  <c r="I14" i="4"/>
  <c r="E14" i="4"/>
  <c r="I13" i="4"/>
  <c r="E13" i="4"/>
  <c r="T13" i="4" s="1"/>
  <c r="I12" i="4"/>
  <c r="E12" i="4"/>
  <c r="T11" i="4"/>
  <c r="T10" i="4"/>
  <c r="T9" i="4"/>
  <c r="I8" i="4"/>
  <c r="E8" i="4"/>
  <c r="T7" i="4"/>
  <c r="T6" i="4"/>
  <c r="T12" i="4" l="1"/>
  <c r="T47" i="4"/>
  <c r="T131" i="4"/>
  <c r="T186" i="4"/>
  <c r="T8" i="4"/>
  <c r="T69" i="4" s="1"/>
  <c r="T48" i="4"/>
  <c r="T108" i="4"/>
  <c r="T152" i="4" s="1"/>
  <c r="T114" i="4"/>
  <c r="T14" i="4"/>
  <c r="T86" i="4"/>
  <c r="T105" i="4"/>
  <c r="T187" i="4" l="1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I153" i="3"/>
  <c r="T153" i="3" s="1"/>
  <c r="T154" i="3" s="1"/>
  <c r="T151" i="3"/>
  <c r="I150" i="3"/>
  <c r="T150" i="3" s="1"/>
  <c r="T149" i="3"/>
  <c r="T148" i="3"/>
  <c r="T147" i="3"/>
  <c r="T146" i="3"/>
  <c r="T145" i="3"/>
  <c r="I144" i="3"/>
  <c r="T144" i="3" s="1"/>
  <c r="T143" i="3"/>
  <c r="T142" i="3"/>
  <c r="T141" i="3"/>
  <c r="T140" i="3"/>
  <c r="I139" i="3"/>
  <c r="T139" i="3" s="1"/>
  <c r="T138" i="3"/>
  <c r="E138" i="3"/>
  <c r="T137" i="3"/>
  <c r="I136" i="3"/>
  <c r="T136" i="3" s="1"/>
  <c r="T135" i="3"/>
  <c r="T134" i="3"/>
  <c r="T133" i="3"/>
  <c r="T132" i="3"/>
  <c r="I132" i="3"/>
  <c r="E132" i="3"/>
  <c r="I131" i="3"/>
  <c r="E131" i="3"/>
  <c r="T131" i="3" s="1"/>
  <c r="T130" i="3"/>
  <c r="T129" i="3"/>
  <c r="T128" i="3"/>
  <c r="I128" i="3"/>
  <c r="E128" i="3"/>
  <c r="I127" i="3"/>
  <c r="T127" i="3" s="1"/>
  <c r="T126" i="3"/>
  <c r="T125" i="3"/>
  <c r="T124" i="3"/>
  <c r="T123" i="3"/>
  <c r="T122" i="3"/>
  <c r="T121" i="3"/>
  <c r="T120" i="3"/>
  <c r="I119" i="3"/>
  <c r="T119" i="3" s="1"/>
  <c r="I118" i="3"/>
  <c r="T118" i="3" s="1"/>
  <c r="T117" i="3"/>
  <c r="T116" i="3"/>
  <c r="T115" i="3"/>
  <c r="I114" i="3"/>
  <c r="E114" i="3"/>
  <c r="T113" i="3"/>
  <c r="I112" i="3"/>
  <c r="T112" i="3" s="1"/>
  <c r="T111" i="3"/>
  <c r="I110" i="3"/>
  <c r="E110" i="3"/>
  <c r="T109" i="3"/>
  <c r="I108" i="3"/>
  <c r="E108" i="3"/>
  <c r="T107" i="3"/>
  <c r="T106" i="3"/>
  <c r="I105" i="3"/>
  <c r="E105" i="3"/>
  <c r="T105" i="3" s="1"/>
  <c r="T104" i="3"/>
  <c r="T103" i="3"/>
  <c r="T102" i="3"/>
  <c r="T101" i="3"/>
  <c r="T100" i="3"/>
  <c r="E99" i="3"/>
  <c r="T99" i="3" s="1"/>
  <c r="T98" i="3"/>
  <c r="I97" i="3"/>
  <c r="T97" i="3" s="1"/>
  <c r="I96" i="3"/>
  <c r="T96" i="3" s="1"/>
  <c r="I95" i="3"/>
  <c r="T95" i="3" s="1"/>
  <c r="T94" i="3"/>
  <c r="I94" i="3"/>
  <c r="E94" i="3"/>
  <c r="T93" i="3"/>
  <c r="T92" i="3"/>
  <c r="T91" i="3"/>
  <c r="T90" i="3"/>
  <c r="T89" i="3"/>
  <c r="I88" i="3"/>
  <c r="T88" i="3" s="1"/>
  <c r="T87" i="3"/>
  <c r="I86" i="3"/>
  <c r="E86" i="3"/>
  <c r="T86" i="3" s="1"/>
  <c r="T85" i="3"/>
  <c r="I84" i="3"/>
  <c r="T84" i="3" s="1"/>
  <c r="T83" i="3"/>
  <c r="I82" i="3"/>
  <c r="T82" i="3" s="1"/>
  <c r="I81" i="3"/>
  <c r="T81" i="3" s="1"/>
  <c r="T80" i="3"/>
  <c r="T79" i="3"/>
  <c r="T78" i="3"/>
  <c r="I77" i="3"/>
  <c r="E77" i="3"/>
  <c r="T77" i="3" s="1"/>
  <c r="I76" i="3"/>
  <c r="T76" i="3" s="1"/>
  <c r="E76" i="3"/>
  <c r="E75" i="3"/>
  <c r="T75" i="3" s="1"/>
  <c r="E74" i="3"/>
  <c r="T74" i="3" s="1"/>
  <c r="I73" i="3"/>
  <c r="E73" i="3"/>
  <c r="I72" i="3"/>
  <c r="E72" i="3"/>
  <c r="T71" i="3"/>
  <c r="I70" i="3"/>
  <c r="E70" i="3"/>
  <c r="T70" i="3" s="1"/>
  <c r="T68" i="3"/>
  <c r="T67" i="3"/>
  <c r="T66" i="3"/>
  <c r="T65" i="3"/>
  <c r="T64" i="3"/>
  <c r="I64" i="3"/>
  <c r="E64" i="3"/>
  <c r="T63" i="3"/>
  <c r="I62" i="3"/>
  <c r="T62" i="3" s="1"/>
  <c r="I61" i="3"/>
  <c r="T61" i="3" s="1"/>
  <c r="T60" i="3"/>
  <c r="I60" i="3"/>
  <c r="I59" i="3"/>
  <c r="T59" i="3" s="1"/>
  <c r="T58" i="3"/>
  <c r="T57" i="3"/>
  <c r="T56" i="3"/>
  <c r="T55" i="3"/>
  <c r="I54" i="3"/>
  <c r="T54" i="3" s="1"/>
  <c r="I53" i="3"/>
  <c r="T53" i="3" s="1"/>
  <c r="T52" i="3"/>
  <c r="E52" i="3"/>
  <c r="T51" i="3"/>
  <c r="I50" i="3"/>
  <c r="T50" i="3" s="1"/>
  <c r="T49" i="3"/>
  <c r="I48" i="3"/>
  <c r="E48" i="3"/>
  <c r="T48" i="3" s="1"/>
  <c r="I47" i="3"/>
  <c r="E47" i="3"/>
  <c r="T46" i="3"/>
  <c r="I45" i="3"/>
  <c r="T45" i="3" s="1"/>
  <c r="T44" i="3"/>
  <c r="T43" i="3"/>
  <c r="I42" i="3"/>
  <c r="T42" i="3" s="1"/>
  <c r="T41" i="3"/>
  <c r="T40" i="3"/>
  <c r="I39" i="3"/>
  <c r="T39" i="3" s="1"/>
  <c r="I38" i="3"/>
  <c r="T38" i="3" s="1"/>
  <c r="T37" i="3"/>
  <c r="T36" i="3"/>
  <c r="I35" i="3"/>
  <c r="T35" i="3" s="1"/>
  <c r="E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I17" i="3"/>
  <c r="T17" i="3" s="1"/>
  <c r="E17" i="3"/>
  <c r="T16" i="3"/>
  <c r="I15" i="3"/>
  <c r="T15" i="3" s="1"/>
  <c r="I14" i="3"/>
  <c r="E14" i="3"/>
  <c r="T14" i="3" s="1"/>
  <c r="I13" i="3"/>
  <c r="E13" i="3"/>
  <c r="T13" i="3" s="1"/>
  <c r="I12" i="3"/>
  <c r="T12" i="3" s="1"/>
  <c r="E12" i="3"/>
  <c r="T11" i="3"/>
  <c r="T10" i="3"/>
  <c r="T9" i="3"/>
  <c r="I8" i="3"/>
  <c r="E8" i="3"/>
  <c r="T6" i="3"/>
  <c r="T7" i="3" s="1"/>
  <c r="T72" i="3" l="1"/>
  <c r="T186" i="3"/>
  <c r="T73" i="3"/>
  <c r="T110" i="3"/>
  <c r="T47" i="3"/>
  <c r="T108" i="3"/>
  <c r="T152" i="3" s="1"/>
  <c r="T114" i="3"/>
  <c r="T8" i="3"/>
  <c r="V181" i="5"/>
  <c r="V180" i="5"/>
  <c r="V179" i="5"/>
  <c r="V178" i="5"/>
  <c r="V177" i="5"/>
  <c r="V176" i="5"/>
  <c r="V175" i="5"/>
  <c r="V174" i="5"/>
  <c r="V173" i="5"/>
  <c r="V172" i="5"/>
  <c r="V171" i="5"/>
  <c r="V170" i="5"/>
  <c r="V169" i="5"/>
  <c r="V168" i="5"/>
  <c r="V167" i="5"/>
  <c r="V166" i="5"/>
  <c r="V165" i="5"/>
  <c r="V164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U182" i="5"/>
  <c r="T69" i="3" l="1"/>
  <c r="T187" i="3" s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49" i="1"/>
  <c r="S147" i="1"/>
  <c r="S146" i="1"/>
  <c r="S145" i="1"/>
  <c r="S144" i="1"/>
  <c r="S143" i="1"/>
  <c r="S141" i="1"/>
  <c r="S140" i="1"/>
  <c r="S139" i="1"/>
  <c r="S138" i="1"/>
  <c r="S135" i="1"/>
  <c r="S133" i="1"/>
  <c r="S132" i="1"/>
  <c r="S131" i="1"/>
  <c r="S128" i="1"/>
  <c r="S127" i="1"/>
  <c r="S124" i="1"/>
  <c r="S123" i="1"/>
  <c r="S122" i="1"/>
  <c r="S121" i="1"/>
  <c r="S120" i="1"/>
  <c r="S119" i="1"/>
  <c r="S118" i="1"/>
  <c r="S115" i="1"/>
  <c r="S114" i="1"/>
  <c r="S113" i="1"/>
  <c r="S111" i="1"/>
  <c r="S109" i="1"/>
  <c r="S107" i="1"/>
  <c r="S105" i="1"/>
  <c r="S104" i="1"/>
  <c r="S102" i="1"/>
  <c r="S101" i="1"/>
  <c r="S100" i="1"/>
  <c r="S99" i="1"/>
  <c r="S98" i="1"/>
  <c r="S96" i="1"/>
  <c r="S91" i="1"/>
  <c r="S90" i="1"/>
  <c r="S89" i="1"/>
  <c r="S88" i="1"/>
  <c r="S87" i="1"/>
  <c r="S85" i="1"/>
  <c r="S83" i="1"/>
  <c r="S81" i="1"/>
  <c r="S78" i="1"/>
  <c r="S77" i="1"/>
  <c r="S76" i="1"/>
  <c r="S69" i="1"/>
  <c r="S67" i="1"/>
  <c r="S66" i="1"/>
  <c r="S65" i="1"/>
  <c r="S64" i="1"/>
  <c r="S62" i="1"/>
  <c r="S57" i="1"/>
  <c r="S56" i="1"/>
  <c r="S55" i="1"/>
  <c r="S54" i="1"/>
  <c r="S50" i="1"/>
  <c r="S48" i="1"/>
  <c r="S45" i="1"/>
  <c r="S43" i="1"/>
  <c r="S42" i="1"/>
  <c r="S40" i="1"/>
  <c r="S39" i="1"/>
  <c r="S36" i="1"/>
  <c r="S35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5" i="1"/>
  <c r="S10" i="1"/>
  <c r="S9" i="1"/>
  <c r="S8" i="1"/>
  <c r="S6" i="1"/>
  <c r="V182" i="5"/>
  <c r="T182" i="5" l="1"/>
  <c r="R182" i="1" l="1"/>
  <c r="S182" i="5" l="1"/>
  <c r="R182" i="5" l="1"/>
  <c r="Q182" i="5" l="1"/>
  <c r="Q182" i="1" l="1"/>
  <c r="P182" i="5" l="1"/>
  <c r="O182" i="5"/>
  <c r="N182" i="5" l="1"/>
  <c r="M182" i="5"/>
  <c r="L182" i="5" l="1"/>
  <c r="P182" i="1" l="1"/>
  <c r="K182" i="5" l="1"/>
  <c r="J182" i="5" l="1"/>
  <c r="O182" i="1" l="1"/>
  <c r="I182" i="5" l="1"/>
  <c r="H182" i="5" l="1"/>
  <c r="N182" i="1" l="1"/>
  <c r="M182" i="1" l="1"/>
  <c r="G182" i="5" l="1"/>
  <c r="F182" i="5" l="1"/>
  <c r="L182" i="1" l="1"/>
  <c r="K182" i="1" l="1"/>
  <c r="J182" i="1" l="1"/>
  <c r="E182" i="5" l="1"/>
  <c r="I182" i="1"/>
  <c r="H150" i="1" l="1"/>
  <c r="S150" i="1" s="1"/>
  <c r="H148" i="1"/>
  <c r="S148" i="1" s="1"/>
  <c r="H142" i="1"/>
  <c r="S142" i="1" s="1"/>
  <c r="H137" i="1"/>
  <c r="S137" i="1" s="1"/>
  <c r="H134" i="1"/>
  <c r="S134" i="1" s="1"/>
  <c r="H130" i="1"/>
  <c r="H129" i="1"/>
  <c r="H126" i="1"/>
  <c r="H125" i="1"/>
  <c r="S125" i="1" s="1"/>
  <c r="H117" i="1"/>
  <c r="S117" i="1" s="1"/>
  <c r="H116" i="1"/>
  <c r="S116" i="1" s="1"/>
  <c r="H112" i="1"/>
  <c r="H110" i="1"/>
  <c r="S110" i="1" s="1"/>
  <c r="H108" i="1"/>
  <c r="H106" i="1"/>
  <c r="H103" i="1"/>
  <c r="H95" i="1"/>
  <c r="S95" i="1" s="1"/>
  <c r="H94" i="1"/>
  <c r="S94" i="1" s="1"/>
  <c r="H93" i="1"/>
  <c r="S93" i="1" s="1"/>
  <c r="H92" i="1"/>
  <c r="H86" i="1"/>
  <c r="S86" i="1" s="1"/>
  <c r="H84" i="1"/>
  <c r="H82" i="1"/>
  <c r="S82" i="1" s="1"/>
  <c r="H80" i="1"/>
  <c r="S80" i="1" s="1"/>
  <c r="H79" i="1"/>
  <c r="S79" i="1" s="1"/>
  <c r="H75" i="1"/>
  <c r="H74" i="1"/>
  <c r="H71" i="1"/>
  <c r="H70" i="1"/>
  <c r="H68" i="1"/>
  <c r="H63" i="1"/>
  <c r="H61" i="1"/>
  <c r="S61" i="1" s="1"/>
  <c r="H60" i="1"/>
  <c r="S60" i="1" s="1"/>
  <c r="H59" i="1"/>
  <c r="S59" i="1" s="1"/>
  <c r="H58" i="1"/>
  <c r="S58" i="1" s="1"/>
  <c r="H53" i="1"/>
  <c r="S53" i="1" s="1"/>
  <c r="H52" i="1"/>
  <c r="S52" i="1" s="1"/>
  <c r="H49" i="1"/>
  <c r="S49" i="1" s="1"/>
  <c r="H47" i="1"/>
  <c r="H46" i="1"/>
  <c r="H44" i="1"/>
  <c r="S44" i="1" s="1"/>
  <c r="H41" i="1"/>
  <c r="S41" i="1" s="1"/>
  <c r="H38" i="1"/>
  <c r="S38" i="1" s="1"/>
  <c r="H37" i="1"/>
  <c r="S37" i="1" s="1"/>
  <c r="H34" i="1"/>
  <c r="H16" i="1"/>
  <c r="H14" i="1"/>
  <c r="S14" i="1" s="1"/>
  <c r="H13" i="1"/>
  <c r="H12" i="1"/>
  <c r="H11" i="1"/>
  <c r="H7" i="1"/>
  <c r="H182" i="1" l="1"/>
  <c r="G182" i="1"/>
  <c r="F182" i="1" l="1"/>
  <c r="E182" i="1"/>
  <c r="D136" i="1" l="1"/>
  <c r="S136" i="1" s="1"/>
  <c r="D130" i="1"/>
  <c r="S130" i="1" s="1"/>
  <c r="D129" i="1"/>
  <c r="S129" i="1" s="1"/>
  <c r="D126" i="1"/>
  <c r="S126" i="1" s="1"/>
  <c r="D112" i="1"/>
  <c r="S112" i="1" s="1"/>
  <c r="D108" i="1"/>
  <c r="S108" i="1" s="1"/>
  <c r="D106" i="1"/>
  <c r="S106" i="1" s="1"/>
  <c r="D103" i="1"/>
  <c r="S103" i="1" s="1"/>
  <c r="D97" i="1"/>
  <c r="S97" i="1" s="1"/>
  <c r="D92" i="1"/>
  <c r="S92" i="1" s="1"/>
  <c r="D84" i="1"/>
  <c r="S84" i="1" s="1"/>
  <c r="D75" i="1"/>
  <c r="S75" i="1" s="1"/>
  <c r="D74" i="1"/>
  <c r="S74" i="1" s="1"/>
  <c r="D73" i="1"/>
  <c r="S73" i="1" s="1"/>
  <c r="D72" i="1"/>
  <c r="S72" i="1" s="1"/>
  <c r="D71" i="1"/>
  <c r="S71" i="1" s="1"/>
  <c r="D70" i="1"/>
  <c r="S70" i="1" s="1"/>
  <c r="D68" i="1"/>
  <c r="S68" i="1" s="1"/>
  <c r="D63" i="1"/>
  <c r="S63" i="1" s="1"/>
  <c r="D51" i="1"/>
  <c r="S51" i="1" s="1"/>
  <c r="D47" i="1"/>
  <c r="S47" i="1" s="1"/>
  <c r="D46" i="1"/>
  <c r="S46" i="1" s="1"/>
  <c r="D34" i="1"/>
  <c r="S34" i="1" s="1"/>
  <c r="D16" i="1"/>
  <c r="S16" i="1" s="1"/>
  <c r="D13" i="1"/>
  <c r="S13" i="1" s="1"/>
  <c r="D12" i="1"/>
  <c r="S12" i="1" s="1"/>
  <c r="D11" i="1"/>
  <c r="S11" i="1" s="1"/>
  <c r="D7" i="1"/>
  <c r="S7" i="1" s="1"/>
  <c r="S182" i="1" l="1"/>
  <c r="D182" i="1"/>
  <c r="D182" i="5"/>
</calcChain>
</file>

<file path=xl/sharedStrings.xml><?xml version="1.0" encoding="utf-8"?>
<sst xmlns="http://schemas.openxmlformats.org/spreadsheetml/2006/main" count="1235" uniqueCount="237">
  <si>
    <t>CAPÍTULO DE GASTO</t>
  </si>
  <si>
    <t>PARTIDA PRESUPUESTAL</t>
  </si>
  <si>
    <t>CONCEPTO DE GASTO</t>
  </si>
  <si>
    <t>Materiales, útiles y equipos menores de oficina</t>
  </si>
  <si>
    <t>Papelería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</si>
  <si>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</si>
  <si>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</si>
  <si>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</si>
  <si>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</si>
  <si>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</si>
  <si>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</si>
  <si>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</si>
  <si>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</si>
  <si>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Alimentación en programas institucionales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</si>
  <si>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</si>
  <si>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</si>
  <si>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</si>
  <si>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</si>
  <si>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carton e impresos adquiridos como materia prima</t>
  </si>
  <si>
    <t>Conbustibles, lubricantes, adictivos, carbon y sus derivados adquiridos como materia prima</t>
  </si>
  <si>
    <t>Productos quimicos, farmaceuticos y de laboratorio adquiridos como materia prima</t>
  </si>
  <si>
    <t>Productos metalicos y a base de minerales no metalicos adquiridos como materia prima</t>
  </si>
  <si>
    <t>Productos de cuerom piel, plastico y hule adquiridos como materia prima</t>
  </si>
  <si>
    <t>Mercancias adquiridas para su comercializacion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</si>
  <si>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</si>
  <si>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</si>
  <si>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</si>
  <si>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</si>
  <si>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</si>
  <si>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</si>
  <si>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</t>
  </si>
  <si>
    <t>Material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</si>
  <si>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</si>
  <si>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</si>
  <si>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</si>
  <si>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</si>
  <si>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</si>
  <si>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farmaceúticos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</si>
  <si>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</si>
  <si>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</si>
  <si>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</si>
  <si>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</si>
  <si>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</t>
  </si>
  <si>
    <t>Lubricantes y aditivos</t>
  </si>
  <si>
    <t>Carbón y sus derivados</t>
  </si>
  <si>
    <t>Vestuario</t>
  </si>
  <si>
    <t>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</si>
  <si>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</si>
  <si>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</si>
  <si>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</si>
  <si>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</si>
  <si>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</si>
  <si>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</si>
  <si>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</si>
  <si>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</si>
  <si>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</si>
  <si>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</si>
  <si>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</si>
  <si>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</si>
  <si>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</si>
  <si>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Llantas y cámaras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</si>
  <si>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</si>
  <si>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</si>
  <si>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</si>
  <si>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</si>
  <si>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</si>
  <si>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</si>
  <si>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</si>
  <si>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</si>
  <si>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satelitales</t>
  </si>
  <si>
    <t>Servicios de acceso a internet, redes y procesamiento de información</t>
  </si>
  <si>
    <t>Servicio postal</t>
  </si>
  <si>
    <t>Servicio telegrafico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</si>
  <si>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</si>
  <si>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</si>
  <si>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</si>
  <si>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</si>
  <si>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</si>
  <si>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</si>
  <si>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</si>
  <si>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</si>
  <si>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</si>
  <si>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</si>
  <si>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</si>
  <si>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</si>
  <si>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</si>
  <si>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</si>
  <si>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investigacion cientifica y desarrollo</t>
  </si>
  <si>
    <t>Servicios de fotocopiado</t>
  </si>
  <si>
    <t>Servicios de apoyo administrativo</t>
  </si>
  <si>
    <t>Servicios de impresión de formatos oficiales</t>
  </si>
  <si>
    <t>Servicios de impresión y elaboración de material informativo</t>
  </si>
  <si>
    <t>Servicios de protección y seguridad</t>
  </si>
  <si>
    <t>Servicios de vigilancia</t>
  </si>
  <si>
    <t>Serrvicios profesionales, científicos y técnico integrales</t>
  </si>
  <si>
    <t>Servicios financieros y bancarios</t>
  </si>
  <si>
    <t>Servicios de cobranza, investigacion crediticia y similar</t>
  </si>
  <si>
    <t>Servicios de recaudacion, traslado y sonsultoria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</si>
  <si>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</si>
  <si>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</si>
  <si>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</si>
  <si>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</si>
  <si>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</si>
  <si>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</si>
  <si>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</si>
  <si>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</si>
  <si>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</si>
  <si>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</si>
  <si>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</si>
  <si>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</si>
  <si>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</si>
  <si>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</si>
  <si>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</si>
  <si>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</si>
  <si>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</si>
  <si>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</si>
  <si>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Espectáculos culturales</t>
  </si>
  <si>
    <t>Servicios de revelado de fotografia</t>
  </si>
  <si>
    <t>Servicio de la industria fílmica, del sonido y del video</t>
  </si>
  <si>
    <t>Servicio de creación y difusión de contenido exclusivamente a través de internet</t>
  </si>
  <si>
    <t>Otros servicios de información</t>
  </si>
  <si>
    <t>Pasajes aereos</t>
  </si>
  <si>
    <t>Pasajes terrestres</t>
  </si>
  <si>
    <t>Pasajes maritimos, lacustres y fluviales</t>
  </si>
  <si>
    <t>Autotransporte</t>
  </si>
  <si>
    <t>Viaticos dentro del estado</t>
  </si>
  <si>
    <t>Viaticos fuera del estado</t>
  </si>
  <si>
    <t>Viaticos en el extranjero</t>
  </si>
  <si>
    <t>Gastos de instalacion y traslado de menaje</t>
  </si>
  <si>
    <t>Servicios integrales de traslado y viaticos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</si>
  <si>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</si>
  <si>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</si>
  <si>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</si>
  <si>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</si>
  <si>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</si>
  <si>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representacion</t>
  </si>
  <si>
    <t>Gastos menores</t>
  </si>
  <si>
    <t>Servicios funerarios y de cementerios</t>
  </si>
  <si>
    <t>Impuestos y derechos</t>
  </si>
  <si>
    <t>Impuestos y derechos de importacion</t>
  </si>
  <si>
    <t>Sentencias y resoluciones judiciales</t>
  </si>
  <si>
    <t>Penas, multas, accesorios y actualizaciones</t>
  </si>
  <si>
    <t>Otros gastos por responzabilidades</t>
  </si>
  <si>
    <t>Utilidades</t>
  </si>
  <si>
    <t>Impuestos sobre nominas y otras que se deriven de una relacion laboral</t>
  </si>
  <si>
    <t>Otros servicios generales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</si>
  <si>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</si>
  <si>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</si>
  <si>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</si>
  <si>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</si>
  <si>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</si>
  <si>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</si>
  <si>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</si>
  <si>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</si>
  <si>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</si>
  <si>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</si>
  <si>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</si>
  <si>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</si>
  <si>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camiones de transporte de personas</t>
  </si>
  <si>
    <t>Camiones y tractocamiones de carga</t>
  </si>
  <si>
    <t>Carrocerías y remolques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</si>
  <si>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</si>
  <si>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</si>
  <si>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</si>
  <si>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</si>
  <si>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</si>
  <si>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</si>
  <si>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</si>
  <si>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</si>
  <si>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maquinas-herramienta</t>
  </si>
  <si>
    <t>Otros equipos</t>
  </si>
  <si>
    <t>Software</t>
  </si>
  <si>
    <t>Patentes</t>
  </si>
  <si>
    <t>Marcas</t>
  </si>
  <si>
    <t>Licencias informáticas e intelectuales</t>
  </si>
  <si>
    <t>Licencias industriales, comerciales y otras</t>
  </si>
  <si>
    <t>Otros activos intangibles</t>
  </si>
  <si>
    <t>Aportaciones para seguros</t>
  </si>
  <si>
    <t>Ayudas Sociales</t>
  </si>
  <si>
    <t>OFICINA DE LA GUBERNATURA</t>
  </si>
  <si>
    <t>CONSEJERÍA JURÍDICA</t>
  </si>
  <si>
    <t>SECRETARÍA DE ADMINISTRACIÓN</t>
  </si>
  <si>
    <t>SECRETARÍA DE DESARROLLO SUSTENTABLE</t>
  </si>
  <si>
    <t>SECRETARÍA DE DESARROLLO SOCIAL</t>
  </si>
  <si>
    <t>SECRETARÍA DE GOBIERNO</t>
  </si>
  <si>
    <t>INSTITUTO DEL DEPORTE Y CULTURA FÍSICA</t>
  </si>
  <si>
    <t>SECRETARÍA DE OBRAS PÚBLICAS</t>
  </si>
  <si>
    <t>SECRETARÍA DE MOVILIDAD Y TRANSPORTE</t>
  </si>
  <si>
    <t>SECRETARÍA DE SALUD</t>
  </si>
  <si>
    <t>UNIVERSIDAD TECNOLÓGICA DEL SUR</t>
  </si>
  <si>
    <t>UNIVERSIDAD TECNOLÓGICA EMILIANO ZAPATA</t>
  </si>
  <si>
    <t>SECRETARÍA DE DESARROLLO ECONÓMICO Y DEL TRABAJO</t>
  </si>
  <si>
    <t>SECRETARÍA DE LA CONTRALORÍA</t>
  </si>
  <si>
    <t>INSTITUTO DE CAPACITACIÓN PARA EL TRABAJO</t>
  </si>
  <si>
    <t>COMISIÓN ESTATAL DEL AGUA</t>
  </si>
  <si>
    <t>COMISIÓN ESTATAL DE RESERVAS TERRITORIALES</t>
  </si>
  <si>
    <t>SECRETARÍA DE EDUCACIÓN</t>
  </si>
  <si>
    <t>UNIVERSIDAD POLITÉCNICA DEL ESTADO DE MORELOS</t>
  </si>
  <si>
    <t>COLEGIO DE EDUCACIÓN PROFESIONAL TÉCNICA</t>
  </si>
  <si>
    <t>SECRETARÍA DE DESARROLLO AGROPECUARIO</t>
  </si>
  <si>
    <t>COORDINACIÓN ESTATAL DE PROTECCIÓN CIVIL</t>
  </si>
  <si>
    <t>OPERADOR DE CARRETERAS DE CUOTA</t>
  </si>
  <si>
    <t>COMISIÓN ESTATAL DE MEJORA REGULATORIA</t>
  </si>
  <si>
    <t>COMISIÓN EJECUTIVA DE ATENCIÓN Y REPARACIÓN A VÍCTIMAS</t>
  </si>
  <si>
    <t>MUSEO MORELENSE DE ARTE POPULAR</t>
  </si>
  <si>
    <t>COMISIÓN ESTATAL DE SEGURIDAD PÚBLICA</t>
  </si>
  <si>
    <t>CONSEJO DE CIENCIA Y TECNOLOGÍA</t>
  </si>
  <si>
    <t>FIDEICOMISO PARQUE CIENTÍFICO Y TECNOLÓGICO</t>
  </si>
  <si>
    <t>SECRETARÍA DE TURISMO Y CULTURA</t>
  </si>
  <si>
    <t>CENTRO MORELENSE DE LAS ARTES</t>
  </si>
  <si>
    <t>MONTO TOTAL DEL PRESUPUESTO DE LA ADMINISTRACIÓN PÚBLICA 2021 POR PARTIDA</t>
  </si>
  <si>
    <t>INSTITUTO MORELENSE PARA EL FINANCIAMIENTO DEL SECTOR PRODUCTIVO</t>
  </si>
  <si>
    <t xml:space="preserve">Programa Anual de Adquisiciones, Arrendamientos y Servicios 2021,  Consolidado </t>
  </si>
  <si>
    <t>Poder Ejecutivo del Sector Central</t>
  </si>
  <si>
    <t>Total 1000</t>
  </si>
  <si>
    <t>Total 2000</t>
  </si>
  <si>
    <t>Total 3000</t>
  </si>
  <si>
    <t>"SERVICIOS PERSONALES"  (En materia de adquisiciones)</t>
  </si>
  <si>
    <t>"MATERIALES Y SUMINISTROS"</t>
  </si>
  <si>
    <t>"SERVICIOS GENERALES"</t>
  </si>
  <si>
    <t>Total 4000</t>
  </si>
  <si>
    <t>"TRANSFERENCIAS, ASIGNACIONES, SUBSIDIOS  Y OTRAS AYUDAS"  (En materia de adquisiciones)</t>
  </si>
  <si>
    <t>Total 5000</t>
  </si>
  <si>
    <t>"BIENES MUEBLES, INMUEBLES E INTANGIBLES"</t>
  </si>
  <si>
    <t xml:space="preserve">Total General </t>
  </si>
  <si>
    <t>PRESUPUESTO TOTAL PARA LAS ADQUISICIONES, ARRENDAMIENTOS Y SERVICIOS</t>
  </si>
  <si>
    <t xml:space="preserve">Programa Anual de Adquisiciones, Arrendamientos y Servicios 2021,  monto por capítulo.   </t>
  </si>
  <si>
    <t>CONCEPTO  DE  GASTO</t>
  </si>
  <si>
    <t>MONTO TOTAL DEL PRESUPUESTO DE LA ADMINISTRACIÓN PÚBLICA 2021, POR CAPÍTULO</t>
  </si>
  <si>
    <t>MONTO TOTAL DEL PRESUPUESTO DE LA ADMINISTRACIÓN PÚBLICA 2021, POR PARTIDA</t>
  </si>
  <si>
    <t xml:space="preserve">Programa Anual de Adquisiciones, Arrendamientos y Servicios 2021   </t>
  </si>
  <si>
    <t xml:space="preserve">Programa Anual de Adquisiciones, Arrendamientos y Servicios 2021,  monto por capítulo </t>
  </si>
  <si>
    <t>Organismos del Poder Ejecutivo</t>
  </si>
  <si>
    <t>"TRANSFERENCIAS, ASIGNACIONES, SUBSIDIOS  Y OTRAS AYUDAS"          (En materia de adquisiciones)</t>
  </si>
  <si>
    <t>"TRANSFERENCIAS, ASIGNACIONES, SUBSIDIOS  Y OTRAS AYUDAS"      (En materia de adquisiciones)</t>
  </si>
  <si>
    <t xml:space="preserve">Programa Anual de Adquisiciones, Arrendamientos y Servicios 2021,  monto por partida </t>
  </si>
  <si>
    <t>COLEGIO DE BACHILLERES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</si>
</sst>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[$$-80A]#,##0.00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color theme="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color theme="0"/>
      <name val="Arial Narrow"/>
      <family val="2"/>
    </font>
    <font>
      <sz val="9"/>
      <color theme="1"/>
      <name val="Arial Narrow"/>
      <family val="2"/>
    </font>
    <font>
      <b/>
      <sz val="7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0D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/>
    <xf numFmtId="164" fontId="5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9" fillId="0" borderId="0" xfId="0" applyFont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right" vertical="center" wrapText="1"/>
    </xf>
    <xf numFmtId="8" fontId="5" fillId="2" borderId="4" xfId="0" applyNumberFormat="1" applyFont="1" applyFill="1" applyBorder="1" applyAlignment="1">
      <alignment horizontal="right" vertical="center" wrapText="1"/>
    </xf>
    <xf numFmtId="8" fontId="5" fillId="5" borderId="4" xfId="0" applyNumberFormat="1" applyFont="1" applyFill="1" applyBorder="1" applyAlignment="1">
      <alignment horizontal="right" vertical="center" wrapText="1"/>
    </xf>
    <xf numFmtId="164" fontId="5" fillId="5" borderId="4" xfId="0" applyNumberFormat="1" applyFont="1" applyFill="1" applyBorder="1" applyAlignment="1">
      <alignment horizontal="right" vertical="center" wrapText="1"/>
    </xf>
    <xf numFmtId="164" fontId="4" fillId="4" borderId="4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9" fillId="0" borderId="4" xfId="0" applyFont="1" applyBorder="1"/>
    <xf numFmtId="0" fontId="6" fillId="0" borderId="4" xfId="0" applyFont="1" applyBorder="1"/>
    <xf numFmtId="0" fontId="9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/>
    <xf numFmtId="164" fontId="3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right" vertical="center" wrapText="1"/>
    </xf>
    <xf numFmtId="0" fontId="12" fillId="0" borderId="0" xfId="0" applyFont="1"/>
    <xf numFmtId="164" fontId="4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76200</xdr:rowOff>
    </xdr:from>
    <xdr:ext cx="104775" cy="200025"/>
    <xdr:sp macro="" textlink="">
      <xdr:nvSpPr>
        <xdr:cNvPr id="2" name="Text Box 114"/>
        <xdr:cNvSpPr txBox="1">
          <a:spLocks noChangeArrowheads="1"/>
        </xdr:cNvSpPr>
      </xdr:nvSpPr>
      <xdr:spPr bwMode="auto">
        <a:xfrm>
          <a:off x="11477625" y="1076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133</xdr:row>
      <xdr:rowOff>0</xdr:rowOff>
    </xdr:from>
    <xdr:ext cx="104775" cy="209550"/>
    <xdr:sp macro="" textlink="">
      <xdr:nvSpPr>
        <xdr:cNvPr id="5" name="Text Box 113"/>
        <xdr:cNvSpPr txBox="1">
          <a:spLocks noChangeArrowheads="1"/>
        </xdr:cNvSpPr>
      </xdr:nvSpPr>
      <xdr:spPr bwMode="auto">
        <a:xfrm>
          <a:off x="4686300" y="42071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91</xdr:row>
      <xdr:rowOff>0</xdr:rowOff>
    </xdr:from>
    <xdr:ext cx="104775" cy="209550"/>
    <xdr:sp macro="" textlink="">
      <xdr:nvSpPr>
        <xdr:cNvPr id="6" name="Text Box 113"/>
        <xdr:cNvSpPr txBox="1">
          <a:spLocks noChangeArrowheads="1"/>
        </xdr:cNvSpPr>
      </xdr:nvSpPr>
      <xdr:spPr bwMode="auto">
        <a:xfrm>
          <a:off x="4686300" y="28870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91</xdr:row>
      <xdr:rowOff>0</xdr:rowOff>
    </xdr:from>
    <xdr:ext cx="104775" cy="209550"/>
    <xdr:sp macro="" textlink="">
      <xdr:nvSpPr>
        <xdr:cNvPr id="7" name="Text Box 113"/>
        <xdr:cNvSpPr txBox="1">
          <a:spLocks noChangeArrowheads="1"/>
        </xdr:cNvSpPr>
      </xdr:nvSpPr>
      <xdr:spPr bwMode="auto">
        <a:xfrm>
          <a:off x="4686300" y="28870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0</xdr:rowOff>
    </xdr:from>
    <xdr:ext cx="104775" cy="209550"/>
    <xdr:sp macro="" textlink="">
      <xdr:nvSpPr>
        <xdr:cNvPr id="8" name="Text Box 113"/>
        <xdr:cNvSpPr txBox="1">
          <a:spLocks noChangeArrowheads="1"/>
        </xdr:cNvSpPr>
      </xdr:nvSpPr>
      <xdr:spPr bwMode="auto">
        <a:xfrm>
          <a:off x="4686300" y="49301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0</xdr:rowOff>
    </xdr:from>
    <xdr:ext cx="104775" cy="209550"/>
    <xdr:sp macro="" textlink="">
      <xdr:nvSpPr>
        <xdr:cNvPr id="9" name="Text Box 113"/>
        <xdr:cNvSpPr txBox="1">
          <a:spLocks noChangeArrowheads="1"/>
        </xdr:cNvSpPr>
      </xdr:nvSpPr>
      <xdr:spPr bwMode="auto">
        <a:xfrm>
          <a:off x="4686300" y="26984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134</xdr:row>
      <xdr:rowOff>9525</xdr:rowOff>
    </xdr:from>
    <xdr:ext cx="104775" cy="209550"/>
    <xdr:sp macro="" textlink="">
      <xdr:nvSpPr>
        <xdr:cNvPr id="10" name="Text Box 113"/>
        <xdr:cNvSpPr txBox="1">
          <a:spLocks noChangeArrowheads="1"/>
        </xdr:cNvSpPr>
      </xdr:nvSpPr>
      <xdr:spPr bwMode="auto">
        <a:xfrm>
          <a:off x="4686300" y="42395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11" name="Text Box 113"/>
        <xdr:cNvSpPr txBox="1">
          <a:spLocks noChangeArrowheads="1"/>
        </xdr:cNvSpPr>
      </xdr:nvSpPr>
      <xdr:spPr bwMode="auto">
        <a:xfrm>
          <a:off x="4686300" y="48682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12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13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14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15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16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17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135</xdr:row>
      <xdr:rowOff>9525</xdr:rowOff>
    </xdr:from>
    <xdr:ext cx="104775" cy="209550"/>
    <xdr:sp macro="" textlink="">
      <xdr:nvSpPr>
        <xdr:cNvPr id="18" name="Text Box 113"/>
        <xdr:cNvSpPr txBox="1">
          <a:spLocks noChangeArrowheads="1"/>
        </xdr:cNvSpPr>
      </xdr:nvSpPr>
      <xdr:spPr bwMode="auto">
        <a:xfrm>
          <a:off x="4686300" y="42710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136</xdr:row>
      <xdr:rowOff>9525</xdr:rowOff>
    </xdr:from>
    <xdr:ext cx="104775" cy="209550"/>
    <xdr:sp macro="" textlink="">
      <xdr:nvSpPr>
        <xdr:cNvPr id="19" name="Text Box 113"/>
        <xdr:cNvSpPr txBox="1">
          <a:spLocks noChangeArrowheads="1"/>
        </xdr:cNvSpPr>
      </xdr:nvSpPr>
      <xdr:spPr bwMode="auto">
        <a:xfrm>
          <a:off x="4686300" y="43024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0</xdr:rowOff>
    </xdr:from>
    <xdr:ext cx="104775" cy="209550"/>
    <xdr:sp macro="" textlink="">
      <xdr:nvSpPr>
        <xdr:cNvPr id="20" name="Text Box 113"/>
        <xdr:cNvSpPr txBox="1">
          <a:spLocks noChangeArrowheads="1"/>
        </xdr:cNvSpPr>
      </xdr:nvSpPr>
      <xdr:spPr bwMode="auto">
        <a:xfrm>
          <a:off x="4686300" y="26984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92</xdr:row>
      <xdr:rowOff>0</xdr:rowOff>
    </xdr:from>
    <xdr:ext cx="104775" cy="209550"/>
    <xdr:sp macro="" textlink="">
      <xdr:nvSpPr>
        <xdr:cNvPr id="21" name="Text Box 113"/>
        <xdr:cNvSpPr txBox="1">
          <a:spLocks noChangeArrowheads="1"/>
        </xdr:cNvSpPr>
      </xdr:nvSpPr>
      <xdr:spPr bwMode="auto">
        <a:xfrm>
          <a:off x="4686300" y="2918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92</xdr:row>
      <xdr:rowOff>0</xdr:rowOff>
    </xdr:from>
    <xdr:ext cx="104775" cy="209550"/>
    <xdr:sp macro="" textlink="">
      <xdr:nvSpPr>
        <xdr:cNvPr id="22" name="Text Box 113"/>
        <xdr:cNvSpPr txBox="1">
          <a:spLocks noChangeArrowheads="1"/>
        </xdr:cNvSpPr>
      </xdr:nvSpPr>
      <xdr:spPr bwMode="auto">
        <a:xfrm>
          <a:off x="4686300" y="2918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9525</xdr:rowOff>
    </xdr:from>
    <xdr:ext cx="104775" cy="209550"/>
    <xdr:sp macro="" textlink="">
      <xdr:nvSpPr>
        <xdr:cNvPr id="23" name="Text Box 113"/>
        <xdr:cNvSpPr txBox="1">
          <a:spLocks noChangeArrowheads="1"/>
        </xdr:cNvSpPr>
      </xdr:nvSpPr>
      <xdr:spPr bwMode="auto">
        <a:xfrm>
          <a:off x="4686300" y="26993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24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25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26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27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102</xdr:row>
      <xdr:rowOff>0</xdr:rowOff>
    </xdr:from>
    <xdr:ext cx="104775" cy="209550"/>
    <xdr:sp macro="" textlink="">
      <xdr:nvSpPr>
        <xdr:cNvPr id="28" name="Text Box 113"/>
        <xdr:cNvSpPr txBox="1">
          <a:spLocks noChangeArrowheads="1"/>
        </xdr:cNvSpPr>
      </xdr:nvSpPr>
      <xdr:spPr bwMode="auto">
        <a:xfrm>
          <a:off x="4686300" y="32327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102</xdr:row>
      <xdr:rowOff>0</xdr:rowOff>
    </xdr:from>
    <xdr:ext cx="104775" cy="209550"/>
    <xdr:sp macro="" textlink="">
      <xdr:nvSpPr>
        <xdr:cNvPr id="29" name="Text Box 113"/>
        <xdr:cNvSpPr txBox="1">
          <a:spLocks noChangeArrowheads="1"/>
        </xdr:cNvSpPr>
      </xdr:nvSpPr>
      <xdr:spPr bwMode="auto">
        <a:xfrm>
          <a:off x="4686300" y="32327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92</xdr:row>
      <xdr:rowOff>0</xdr:rowOff>
    </xdr:from>
    <xdr:ext cx="104775" cy="209550"/>
    <xdr:sp macro="" textlink="">
      <xdr:nvSpPr>
        <xdr:cNvPr id="30" name="Text Box 113"/>
        <xdr:cNvSpPr txBox="1">
          <a:spLocks noChangeArrowheads="1"/>
        </xdr:cNvSpPr>
      </xdr:nvSpPr>
      <xdr:spPr bwMode="auto">
        <a:xfrm>
          <a:off x="4686300" y="2918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92</xdr:row>
      <xdr:rowOff>0</xdr:rowOff>
    </xdr:from>
    <xdr:ext cx="104775" cy="209550"/>
    <xdr:sp macro="" textlink="">
      <xdr:nvSpPr>
        <xdr:cNvPr id="31" name="Text Box 113"/>
        <xdr:cNvSpPr txBox="1">
          <a:spLocks noChangeArrowheads="1"/>
        </xdr:cNvSpPr>
      </xdr:nvSpPr>
      <xdr:spPr bwMode="auto">
        <a:xfrm>
          <a:off x="4686300" y="2918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94</xdr:row>
      <xdr:rowOff>0</xdr:rowOff>
    </xdr:from>
    <xdr:ext cx="104775" cy="209550"/>
    <xdr:sp macro="" textlink="">
      <xdr:nvSpPr>
        <xdr:cNvPr id="32" name="Text Box 113"/>
        <xdr:cNvSpPr txBox="1">
          <a:spLocks noChangeArrowheads="1"/>
        </xdr:cNvSpPr>
      </xdr:nvSpPr>
      <xdr:spPr bwMode="auto">
        <a:xfrm>
          <a:off x="4686300" y="2981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94</xdr:row>
      <xdr:rowOff>0</xdr:rowOff>
    </xdr:from>
    <xdr:ext cx="104775" cy="209550"/>
    <xdr:sp macro="" textlink="">
      <xdr:nvSpPr>
        <xdr:cNvPr id="33" name="Text Box 113"/>
        <xdr:cNvSpPr txBox="1">
          <a:spLocks noChangeArrowheads="1"/>
        </xdr:cNvSpPr>
      </xdr:nvSpPr>
      <xdr:spPr bwMode="auto">
        <a:xfrm>
          <a:off x="4686300" y="2981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94</xdr:row>
      <xdr:rowOff>0</xdr:rowOff>
    </xdr:from>
    <xdr:ext cx="104775" cy="209550"/>
    <xdr:sp macro="" textlink="">
      <xdr:nvSpPr>
        <xdr:cNvPr id="34" name="Text Box 113"/>
        <xdr:cNvSpPr txBox="1">
          <a:spLocks noChangeArrowheads="1"/>
        </xdr:cNvSpPr>
      </xdr:nvSpPr>
      <xdr:spPr bwMode="auto">
        <a:xfrm>
          <a:off x="4686300" y="2981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94</xdr:row>
      <xdr:rowOff>0</xdr:rowOff>
    </xdr:from>
    <xdr:ext cx="104775" cy="209550"/>
    <xdr:sp macro="" textlink="">
      <xdr:nvSpPr>
        <xdr:cNvPr id="35" name="Text Box 113"/>
        <xdr:cNvSpPr txBox="1">
          <a:spLocks noChangeArrowheads="1"/>
        </xdr:cNvSpPr>
      </xdr:nvSpPr>
      <xdr:spPr bwMode="auto">
        <a:xfrm>
          <a:off x="4686300" y="2981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6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7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8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9" name="Text Box 113"/>
        <xdr:cNvSpPr txBox="1">
          <a:spLocks noChangeArrowheads="1"/>
        </xdr:cNvSpPr>
      </xdr:nvSpPr>
      <xdr:spPr bwMode="auto">
        <a:xfrm>
          <a:off x="4686300" y="32013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0</xdr:rowOff>
    </xdr:from>
    <xdr:ext cx="104775" cy="209550"/>
    <xdr:sp macro="" textlink="">
      <xdr:nvSpPr>
        <xdr:cNvPr id="40" name="Text Box 113"/>
        <xdr:cNvSpPr txBox="1">
          <a:spLocks noChangeArrowheads="1"/>
        </xdr:cNvSpPr>
      </xdr:nvSpPr>
      <xdr:spPr bwMode="auto">
        <a:xfrm>
          <a:off x="4686300" y="26984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9525</xdr:rowOff>
    </xdr:from>
    <xdr:ext cx="104775" cy="209550"/>
    <xdr:sp macro="" textlink="">
      <xdr:nvSpPr>
        <xdr:cNvPr id="41" name="Text Box 113"/>
        <xdr:cNvSpPr txBox="1">
          <a:spLocks noChangeArrowheads="1"/>
        </xdr:cNvSpPr>
      </xdr:nvSpPr>
      <xdr:spPr bwMode="auto">
        <a:xfrm>
          <a:off x="4686300" y="26993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86</xdr:row>
      <xdr:rowOff>0</xdr:rowOff>
    </xdr:from>
    <xdr:ext cx="104775" cy="209550"/>
    <xdr:sp macro="" textlink="">
      <xdr:nvSpPr>
        <xdr:cNvPr id="42" name="Text Box 113"/>
        <xdr:cNvSpPr txBox="1">
          <a:spLocks noChangeArrowheads="1"/>
        </xdr:cNvSpPr>
      </xdr:nvSpPr>
      <xdr:spPr bwMode="auto">
        <a:xfrm>
          <a:off x="4686300" y="27298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86</xdr:row>
      <xdr:rowOff>9525</xdr:rowOff>
    </xdr:from>
    <xdr:ext cx="104775" cy="209550"/>
    <xdr:sp macro="" textlink="">
      <xdr:nvSpPr>
        <xdr:cNvPr id="43" name="Text Box 113"/>
        <xdr:cNvSpPr txBox="1">
          <a:spLocks noChangeArrowheads="1"/>
        </xdr:cNvSpPr>
      </xdr:nvSpPr>
      <xdr:spPr bwMode="auto">
        <a:xfrm>
          <a:off x="4686300" y="2730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87</xdr:row>
      <xdr:rowOff>0</xdr:rowOff>
    </xdr:from>
    <xdr:ext cx="104775" cy="209550"/>
    <xdr:sp macro="" textlink="">
      <xdr:nvSpPr>
        <xdr:cNvPr id="44" name="Text Box 113"/>
        <xdr:cNvSpPr txBox="1">
          <a:spLocks noChangeArrowheads="1"/>
        </xdr:cNvSpPr>
      </xdr:nvSpPr>
      <xdr:spPr bwMode="auto">
        <a:xfrm>
          <a:off x="4686300" y="27612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87</xdr:row>
      <xdr:rowOff>9525</xdr:rowOff>
    </xdr:from>
    <xdr:ext cx="104775" cy="209550"/>
    <xdr:sp macro="" textlink="">
      <xdr:nvSpPr>
        <xdr:cNvPr id="45" name="Text Box 113"/>
        <xdr:cNvSpPr txBox="1">
          <a:spLocks noChangeArrowheads="1"/>
        </xdr:cNvSpPr>
      </xdr:nvSpPr>
      <xdr:spPr bwMode="auto">
        <a:xfrm>
          <a:off x="4686300" y="2762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88</xdr:row>
      <xdr:rowOff>0</xdr:rowOff>
    </xdr:from>
    <xdr:ext cx="104775" cy="209550"/>
    <xdr:sp macro="" textlink="">
      <xdr:nvSpPr>
        <xdr:cNvPr id="46" name="Text Box 113"/>
        <xdr:cNvSpPr txBox="1">
          <a:spLocks noChangeArrowheads="1"/>
        </xdr:cNvSpPr>
      </xdr:nvSpPr>
      <xdr:spPr bwMode="auto">
        <a:xfrm>
          <a:off x="4686300" y="27927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88</xdr:row>
      <xdr:rowOff>9525</xdr:rowOff>
    </xdr:from>
    <xdr:ext cx="104775" cy="209550"/>
    <xdr:sp macro="" textlink="">
      <xdr:nvSpPr>
        <xdr:cNvPr id="47" name="Text Box 113"/>
        <xdr:cNvSpPr txBox="1">
          <a:spLocks noChangeArrowheads="1"/>
        </xdr:cNvSpPr>
      </xdr:nvSpPr>
      <xdr:spPr bwMode="auto">
        <a:xfrm>
          <a:off x="4686300" y="27936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135</xdr:row>
      <xdr:rowOff>9525</xdr:rowOff>
    </xdr:from>
    <xdr:ext cx="104775" cy="209550"/>
    <xdr:sp macro="" textlink="">
      <xdr:nvSpPr>
        <xdr:cNvPr id="49" name="Text Box 113"/>
        <xdr:cNvSpPr txBox="1">
          <a:spLocks noChangeArrowheads="1"/>
        </xdr:cNvSpPr>
      </xdr:nvSpPr>
      <xdr:spPr bwMode="auto">
        <a:xfrm>
          <a:off x="4686300" y="42710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136</xdr:row>
      <xdr:rowOff>9525</xdr:rowOff>
    </xdr:from>
    <xdr:ext cx="104775" cy="209550"/>
    <xdr:sp macro="" textlink="">
      <xdr:nvSpPr>
        <xdr:cNvPr id="50" name="Text Box 113"/>
        <xdr:cNvSpPr txBox="1">
          <a:spLocks noChangeArrowheads="1"/>
        </xdr:cNvSpPr>
      </xdr:nvSpPr>
      <xdr:spPr bwMode="auto">
        <a:xfrm>
          <a:off x="4686300" y="43024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136</xdr:row>
      <xdr:rowOff>9525</xdr:rowOff>
    </xdr:from>
    <xdr:ext cx="104775" cy="209550"/>
    <xdr:sp macro="" textlink="">
      <xdr:nvSpPr>
        <xdr:cNvPr id="51" name="Text Box 113"/>
        <xdr:cNvSpPr txBox="1">
          <a:spLocks noChangeArrowheads="1"/>
        </xdr:cNvSpPr>
      </xdr:nvSpPr>
      <xdr:spPr bwMode="auto">
        <a:xfrm>
          <a:off x="4686300" y="43024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137</xdr:row>
      <xdr:rowOff>9525</xdr:rowOff>
    </xdr:from>
    <xdr:ext cx="104775" cy="209550"/>
    <xdr:sp macro="" textlink="">
      <xdr:nvSpPr>
        <xdr:cNvPr id="52" name="Text Box 113"/>
        <xdr:cNvSpPr txBox="1">
          <a:spLocks noChangeArrowheads="1"/>
        </xdr:cNvSpPr>
      </xdr:nvSpPr>
      <xdr:spPr bwMode="auto">
        <a:xfrm>
          <a:off x="4686300" y="4333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137</xdr:row>
      <xdr:rowOff>9525</xdr:rowOff>
    </xdr:from>
    <xdr:ext cx="104775" cy="209550"/>
    <xdr:sp macro="" textlink="">
      <xdr:nvSpPr>
        <xdr:cNvPr id="53" name="Text Box 113"/>
        <xdr:cNvSpPr txBox="1">
          <a:spLocks noChangeArrowheads="1"/>
        </xdr:cNvSpPr>
      </xdr:nvSpPr>
      <xdr:spPr bwMode="auto">
        <a:xfrm>
          <a:off x="4686300" y="4333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137</xdr:row>
      <xdr:rowOff>9525</xdr:rowOff>
    </xdr:from>
    <xdr:ext cx="104775" cy="209550"/>
    <xdr:sp macro="" textlink="">
      <xdr:nvSpPr>
        <xdr:cNvPr id="54" name="Text Box 113"/>
        <xdr:cNvSpPr txBox="1">
          <a:spLocks noChangeArrowheads="1"/>
        </xdr:cNvSpPr>
      </xdr:nvSpPr>
      <xdr:spPr bwMode="auto">
        <a:xfrm>
          <a:off x="4686300" y="4333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140</xdr:row>
      <xdr:rowOff>9525</xdr:rowOff>
    </xdr:from>
    <xdr:ext cx="104775" cy="209550"/>
    <xdr:sp macro="" textlink="">
      <xdr:nvSpPr>
        <xdr:cNvPr id="55" name="Text Box 113"/>
        <xdr:cNvSpPr txBox="1">
          <a:spLocks noChangeArrowheads="1"/>
        </xdr:cNvSpPr>
      </xdr:nvSpPr>
      <xdr:spPr bwMode="auto">
        <a:xfrm>
          <a:off x="4686300" y="44281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140</xdr:row>
      <xdr:rowOff>9525</xdr:rowOff>
    </xdr:from>
    <xdr:ext cx="104775" cy="209550"/>
    <xdr:sp macro="" textlink="">
      <xdr:nvSpPr>
        <xdr:cNvPr id="56" name="Text Box 113"/>
        <xdr:cNvSpPr txBox="1">
          <a:spLocks noChangeArrowheads="1"/>
        </xdr:cNvSpPr>
      </xdr:nvSpPr>
      <xdr:spPr bwMode="auto">
        <a:xfrm>
          <a:off x="4686300" y="44281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140</xdr:row>
      <xdr:rowOff>9525</xdr:rowOff>
    </xdr:from>
    <xdr:ext cx="104775" cy="209550"/>
    <xdr:sp macro="" textlink="">
      <xdr:nvSpPr>
        <xdr:cNvPr id="57" name="Text Box 113"/>
        <xdr:cNvSpPr txBox="1">
          <a:spLocks noChangeArrowheads="1"/>
        </xdr:cNvSpPr>
      </xdr:nvSpPr>
      <xdr:spPr bwMode="auto">
        <a:xfrm>
          <a:off x="4686300" y="44281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148</xdr:row>
      <xdr:rowOff>9525</xdr:rowOff>
    </xdr:from>
    <xdr:ext cx="104775" cy="209550"/>
    <xdr:sp macro="" textlink="">
      <xdr:nvSpPr>
        <xdr:cNvPr id="58" name="Text Box 113"/>
        <xdr:cNvSpPr txBox="1">
          <a:spLocks noChangeArrowheads="1"/>
        </xdr:cNvSpPr>
      </xdr:nvSpPr>
      <xdr:spPr bwMode="auto">
        <a:xfrm>
          <a:off x="4686300" y="46796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148</xdr:row>
      <xdr:rowOff>9525</xdr:rowOff>
    </xdr:from>
    <xdr:ext cx="104775" cy="209550"/>
    <xdr:sp macro="" textlink="">
      <xdr:nvSpPr>
        <xdr:cNvPr id="59" name="Text Box 113"/>
        <xdr:cNvSpPr txBox="1">
          <a:spLocks noChangeArrowheads="1"/>
        </xdr:cNvSpPr>
      </xdr:nvSpPr>
      <xdr:spPr bwMode="auto">
        <a:xfrm>
          <a:off x="4686300" y="46796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150</xdr:row>
      <xdr:rowOff>9525</xdr:rowOff>
    </xdr:from>
    <xdr:ext cx="104775" cy="209550"/>
    <xdr:sp macro="" textlink="">
      <xdr:nvSpPr>
        <xdr:cNvPr id="60" name="Text Box 113"/>
        <xdr:cNvSpPr txBox="1">
          <a:spLocks noChangeArrowheads="1"/>
        </xdr:cNvSpPr>
      </xdr:nvSpPr>
      <xdr:spPr bwMode="auto">
        <a:xfrm>
          <a:off x="4686300" y="4711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150</xdr:row>
      <xdr:rowOff>9525</xdr:rowOff>
    </xdr:from>
    <xdr:ext cx="104775" cy="209550"/>
    <xdr:sp macro="" textlink="">
      <xdr:nvSpPr>
        <xdr:cNvPr id="61" name="Text Box 113"/>
        <xdr:cNvSpPr txBox="1">
          <a:spLocks noChangeArrowheads="1"/>
        </xdr:cNvSpPr>
      </xdr:nvSpPr>
      <xdr:spPr bwMode="auto">
        <a:xfrm>
          <a:off x="4686300" y="4711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151</xdr:row>
      <xdr:rowOff>9525</xdr:rowOff>
    </xdr:from>
    <xdr:ext cx="104775" cy="209550"/>
    <xdr:sp macro="" textlink="">
      <xdr:nvSpPr>
        <xdr:cNvPr id="62" name="Text Box 113"/>
        <xdr:cNvSpPr txBox="1">
          <a:spLocks noChangeArrowheads="1"/>
        </xdr:cNvSpPr>
      </xdr:nvSpPr>
      <xdr:spPr bwMode="auto">
        <a:xfrm>
          <a:off x="4686300" y="47424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151</xdr:row>
      <xdr:rowOff>9525</xdr:rowOff>
    </xdr:from>
    <xdr:ext cx="104775" cy="209550"/>
    <xdr:sp macro="" textlink="">
      <xdr:nvSpPr>
        <xdr:cNvPr id="63" name="Text Box 113"/>
        <xdr:cNvSpPr txBox="1">
          <a:spLocks noChangeArrowheads="1"/>
        </xdr:cNvSpPr>
      </xdr:nvSpPr>
      <xdr:spPr bwMode="auto">
        <a:xfrm>
          <a:off x="4686300" y="47424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152</xdr:row>
      <xdr:rowOff>9525</xdr:rowOff>
    </xdr:from>
    <xdr:ext cx="104775" cy="209550"/>
    <xdr:sp macro="" textlink="">
      <xdr:nvSpPr>
        <xdr:cNvPr id="64" name="Text Box 113"/>
        <xdr:cNvSpPr txBox="1">
          <a:spLocks noChangeArrowheads="1"/>
        </xdr:cNvSpPr>
      </xdr:nvSpPr>
      <xdr:spPr bwMode="auto">
        <a:xfrm>
          <a:off x="4686300" y="47739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152</xdr:row>
      <xdr:rowOff>9525</xdr:rowOff>
    </xdr:from>
    <xdr:ext cx="104775" cy="209550"/>
    <xdr:sp macro="" textlink="">
      <xdr:nvSpPr>
        <xdr:cNvPr id="65" name="Text Box 113"/>
        <xdr:cNvSpPr txBox="1">
          <a:spLocks noChangeArrowheads="1"/>
        </xdr:cNvSpPr>
      </xdr:nvSpPr>
      <xdr:spPr bwMode="auto">
        <a:xfrm>
          <a:off x="4686300" y="47739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152</xdr:row>
      <xdr:rowOff>9525</xdr:rowOff>
    </xdr:from>
    <xdr:ext cx="104775" cy="209550"/>
    <xdr:sp macro="" textlink="">
      <xdr:nvSpPr>
        <xdr:cNvPr id="66" name="Text Box 113"/>
        <xdr:cNvSpPr txBox="1">
          <a:spLocks noChangeArrowheads="1"/>
        </xdr:cNvSpPr>
      </xdr:nvSpPr>
      <xdr:spPr bwMode="auto">
        <a:xfrm>
          <a:off x="4686300" y="47739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152</xdr:row>
      <xdr:rowOff>9525</xdr:rowOff>
    </xdr:from>
    <xdr:ext cx="104775" cy="209550"/>
    <xdr:sp macro="" textlink="">
      <xdr:nvSpPr>
        <xdr:cNvPr id="67" name="Text Box 113"/>
        <xdr:cNvSpPr txBox="1">
          <a:spLocks noChangeArrowheads="1"/>
        </xdr:cNvSpPr>
      </xdr:nvSpPr>
      <xdr:spPr bwMode="auto">
        <a:xfrm>
          <a:off x="4686300" y="47739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153</xdr:row>
      <xdr:rowOff>9525</xdr:rowOff>
    </xdr:from>
    <xdr:ext cx="104775" cy="209550"/>
    <xdr:sp macro="" textlink="">
      <xdr:nvSpPr>
        <xdr:cNvPr id="68" name="Text Box 113"/>
        <xdr:cNvSpPr txBox="1">
          <a:spLocks noChangeArrowheads="1"/>
        </xdr:cNvSpPr>
      </xdr:nvSpPr>
      <xdr:spPr bwMode="auto">
        <a:xfrm>
          <a:off x="4686300" y="48053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153</xdr:row>
      <xdr:rowOff>9525</xdr:rowOff>
    </xdr:from>
    <xdr:ext cx="104775" cy="209550"/>
    <xdr:sp macro="" textlink="">
      <xdr:nvSpPr>
        <xdr:cNvPr id="69" name="Text Box 113"/>
        <xdr:cNvSpPr txBox="1">
          <a:spLocks noChangeArrowheads="1"/>
        </xdr:cNvSpPr>
      </xdr:nvSpPr>
      <xdr:spPr bwMode="auto">
        <a:xfrm>
          <a:off x="4686300" y="48053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153</xdr:row>
      <xdr:rowOff>9525</xdr:rowOff>
    </xdr:from>
    <xdr:ext cx="104775" cy="209550"/>
    <xdr:sp macro="" textlink="">
      <xdr:nvSpPr>
        <xdr:cNvPr id="70" name="Text Box 113"/>
        <xdr:cNvSpPr txBox="1">
          <a:spLocks noChangeArrowheads="1"/>
        </xdr:cNvSpPr>
      </xdr:nvSpPr>
      <xdr:spPr bwMode="auto">
        <a:xfrm>
          <a:off x="4686300" y="48053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153</xdr:row>
      <xdr:rowOff>9525</xdr:rowOff>
    </xdr:from>
    <xdr:ext cx="104775" cy="209550"/>
    <xdr:sp macro="" textlink="">
      <xdr:nvSpPr>
        <xdr:cNvPr id="71" name="Text Box 113"/>
        <xdr:cNvSpPr txBox="1">
          <a:spLocks noChangeArrowheads="1"/>
        </xdr:cNvSpPr>
      </xdr:nvSpPr>
      <xdr:spPr bwMode="auto">
        <a:xfrm>
          <a:off x="4686300" y="48053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154</xdr:row>
      <xdr:rowOff>9525</xdr:rowOff>
    </xdr:from>
    <xdr:ext cx="104775" cy="209550"/>
    <xdr:sp macro="" textlink="">
      <xdr:nvSpPr>
        <xdr:cNvPr id="72" name="Text Box 113"/>
        <xdr:cNvSpPr txBox="1">
          <a:spLocks noChangeArrowheads="1"/>
        </xdr:cNvSpPr>
      </xdr:nvSpPr>
      <xdr:spPr bwMode="auto">
        <a:xfrm>
          <a:off x="4686300" y="48367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154</xdr:row>
      <xdr:rowOff>9525</xdr:rowOff>
    </xdr:from>
    <xdr:ext cx="104775" cy="209550"/>
    <xdr:sp macro="" textlink="">
      <xdr:nvSpPr>
        <xdr:cNvPr id="73" name="Text Box 113"/>
        <xdr:cNvSpPr txBox="1">
          <a:spLocks noChangeArrowheads="1"/>
        </xdr:cNvSpPr>
      </xdr:nvSpPr>
      <xdr:spPr bwMode="auto">
        <a:xfrm>
          <a:off x="4686300" y="48367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154</xdr:row>
      <xdr:rowOff>9525</xdr:rowOff>
    </xdr:from>
    <xdr:ext cx="104775" cy="209550"/>
    <xdr:sp macro="" textlink="">
      <xdr:nvSpPr>
        <xdr:cNvPr id="74" name="Text Box 113"/>
        <xdr:cNvSpPr txBox="1">
          <a:spLocks noChangeArrowheads="1"/>
        </xdr:cNvSpPr>
      </xdr:nvSpPr>
      <xdr:spPr bwMode="auto">
        <a:xfrm>
          <a:off x="4686300" y="48367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154</xdr:row>
      <xdr:rowOff>9525</xdr:rowOff>
    </xdr:from>
    <xdr:ext cx="104775" cy="209550"/>
    <xdr:sp macro="" textlink="">
      <xdr:nvSpPr>
        <xdr:cNvPr id="75" name="Text Box 113"/>
        <xdr:cNvSpPr txBox="1">
          <a:spLocks noChangeArrowheads="1"/>
        </xdr:cNvSpPr>
      </xdr:nvSpPr>
      <xdr:spPr bwMode="auto">
        <a:xfrm>
          <a:off x="4686300" y="48367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76" name="Text Box 113"/>
        <xdr:cNvSpPr txBox="1">
          <a:spLocks noChangeArrowheads="1"/>
        </xdr:cNvSpPr>
      </xdr:nvSpPr>
      <xdr:spPr bwMode="auto">
        <a:xfrm>
          <a:off x="4686300" y="48682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77" name="Text Box 113"/>
        <xdr:cNvSpPr txBox="1">
          <a:spLocks noChangeArrowheads="1"/>
        </xdr:cNvSpPr>
      </xdr:nvSpPr>
      <xdr:spPr bwMode="auto">
        <a:xfrm>
          <a:off x="4686300" y="48682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78" name="Text Box 113"/>
        <xdr:cNvSpPr txBox="1">
          <a:spLocks noChangeArrowheads="1"/>
        </xdr:cNvSpPr>
      </xdr:nvSpPr>
      <xdr:spPr bwMode="auto">
        <a:xfrm>
          <a:off x="4686300" y="48682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79" name="Text Box 113"/>
        <xdr:cNvSpPr txBox="1">
          <a:spLocks noChangeArrowheads="1"/>
        </xdr:cNvSpPr>
      </xdr:nvSpPr>
      <xdr:spPr bwMode="auto">
        <a:xfrm>
          <a:off x="4686300" y="48682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156</xdr:row>
      <xdr:rowOff>9525</xdr:rowOff>
    </xdr:from>
    <xdr:ext cx="104775" cy="209550"/>
    <xdr:sp macro="" textlink="">
      <xdr:nvSpPr>
        <xdr:cNvPr id="80" name="Text Box 113"/>
        <xdr:cNvSpPr txBox="1">
          <a:spLocks noChangeArrowheads="1"/>
        </xdr:cNvSpPr>
      </xdr:nvSpPr>
      <xdr:spPr bwMode="auto">
        <a:xfrm>
          <a:off x="4686300" y="48996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156</xdr:row>
      <xdr:rowOff>9525</xdr:rowOff>
    </xdr:from>
    <xdr:ext cx="104775" cy="209550"/>
    <xdr:sp macro="" textlink="">
      <xdr:nvSpPr>
        <xdr:cNvPr id="81" name="Text Box 113"/>
        <xdr:cNvSpPr txBox="1">
          <a:spLocks noChangeArrowheads="1"/>
        </xdr:cNvSpPr>
      </xdr:nvSpPr>
      <xdr:spPr bwMode="auto">
        <a:xfrm>
          <a:off x="4686300" y="48996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156</xdr:row>
      <xdr:rowOff>9525</xdr:rowOff>
    </xdr:from>
    <xdr:ext cx="104775" cy="209550"/>
    <xdr:sp macro="" textlink="">
      <xdr:nvSpPr>
        <xdr:cNvPr id="82" name="Text Box 113"/>
        <xdr:cNvSpPr txBox="1">
          <a:spLocks noChangeArrowheads="1"/>
        </xdr:cNvSpPr>
      </xdr:nvSpPr>
      <xdr:spPr bwMode="auto">
        <a:xfrm>
          <a:off x="4686300" y="48996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156</xdr:row>
      <xdr:rowOff>9525</xdr:rowOff>
    </xdr:from>
    <xdr:ext cx="104775" cy="209550"/>
    <xdr:sp macro="" textlink="">
      <xdr:nvSpPr>
        <xdr:cNvPr id="83" name="Text Box 113"/>
        <xdr:cNvSpPr txBox="1">
          <a:spLocks noChangeArrowheads="1"/>
        </xdr:cNvSpPr>
      </xdr:nvSpPr>
      <xdr:spPr bwMode="auto">
        <a:xfrm>
          <a:off x="4686300" y="48996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9525</xdr:rowOff>
    </xdr:from>
    <xdr:ext cx="104775" cy="209550"/>
    <xdr:sp macro="" textlink="">
      <xdr:nvSpPr>
        <xdr:cNvPr id="84" name="Text Box 113"/>
        <xdr:cNvSpPr txBox="1">
          <a:spLocks noChangeArrowheads="1"/>
        </xdr:cNvSpPr>
      </xdr:nvSpPr>
      <xdr:spPr bwMode="auto">
        <a:xfrm>
          <a:off x="4686300" y="49310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9525</xdr:rowOff>
    </xdr:from>
    <xdr:ext cx="104775" cy="209550"/>
    <xdr:sp macro="" textlink="">
      <xdr:nvSpPr>
        <xdr:cNvPr id="85" name="Text Box 113"/>
        <xdr:cNvSpPr txBox="1">
          <a:spLocks noChangeArrowheads="1"/>
        </xdr:cNvSpPr>
      </xdr:nvSpPr>
      <xdr:spPr bwMode="auto">
        <a:xfrm>
          <a:off x="4686300" y="49310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9525</xdr:rowOff>
    </xdr:from>
    <xdr:ext cx="104775" cy="209550"/>
    <xdr:sp macro="" textlink="">
      <xdr:nvSpPr>
        <xdr:cNvPr id="86" name="Text Box 113"/>
        <xdr:cNvSpPr txBox="1">
          <a:spLocks noChangeArrowheads="1"/>
        </xdr:cNvSpPr>
      </xdr:nvSpPr>
      <xdr:spPr bwMode="auto">
        <a:xfrm>
          <a:off x="4686300" y="49310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9525</xdr:rowOff>
    </xdr:from>
    <xdr:ext cx="104775" cy="209550"/>
    <xdr:sp macro="" textlink="">
      <xdr:nvSpPr>
        <xdr:cNvPr id="87" name="Text Box 113"/>
        <xdr:cNvSpPr txBox="1">
          <a:spLocks noChangeArrowheads="1"/>
        </xdr:cNvSpPr>
      </xdr:nvSpPr>
      <xdr:spPr bwMode="auto">
        <a:xfrm>
          <a:off x="4686300" y="49310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158</xdr:row>
      <xdr:rowOff>9525</xdr:rowOff>
    </xdr:from>
    <xdr:ext cx="104775" cy="209550"/>
    <xdr:sp macro="" textlink="">
      <xdr:nvSpPr>
        <xdr:cNvPr id="88" name="Text Box 113"/>
        <xdr:cNvSpPr txBox="1">
          <a:spLocks noChangeArrowheads="1"/>
        </xdr:cNvSpPr>
      </xdr:nvSpPr>
      <xdr:spPr bwMode="auto">
        <a:xfrm>
          <a:off x="4686300" y="4962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158</xdr:row>
      <xdr:rowOff>9525</xdr:rowOff>
    </xdr:from>
    <xdr:ext cx="104775" cy="209550"/>
    <xdr:sp macro="" textlink="">
      <xdr:nvSpPr>
        <xdr:cNvPr id="89" name="Text Box 113"/>
        <xdr:cNvSpPr txBox="1">
          <a:spLocks noChangeArrowheads="1"/>
        </xdr:cNvSpPr>
      </xdr:nvSpPr>
      <xdr:spPr bwMode="auto">
        <a:xfrm>
          <a:off x="4686300" y="4962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158</xdr:row>
      <xdr:rowOff>9525</xdr:rowOff>
    </xdr:from>
    <xdr:ext cx="104775" cy="209550"/>
    <xdr:sp macro="" textlink="">
      <xdr:nvSpPr>
        <xdr:cNvPr id="90" name="Text Box 113"/>
        <xdr:cNvSpPr txBox="1">
          <a:spLocks noChangeArrowheads="1"/>
        </xdr:cNvSpPr>
      </xdr:nvSpPr>
      <xdr:spPr bwMode="auto">
        <a:xfrm>
          <a:off x="4686300" y="4962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158</xdr:row>
      <xdr:rowOff>9525</xdr:rowOff>
    </xdr:from>
    <xdr:ext cx="104775" cy="209550"/>
    <xdr:sp macro="" textlink="">
      <xdr:nvSpPr>
        <xdr:cNvPr id="91" name="Text Box 113"/>
        <xdr:cNvSpPr txBox="1">
          <a:spLocks noChangeArrowheads="1"/>
        </xdr:cNvSpPr>
      </xdr:nvSpPr>
      <xdr:spPr bwMode="auto">
        <a:xfrm>
          <a:off x="4686300" y="4962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159</xdr:row>
      <xdr:rowOff>9525</xdr:rowOff>
    </xdr:from>
    <xdr:ext cx="104775" cy="209550"/>
    <xdr:sp macro="" textlink="">
      <xdr:nvSpPr>
        <xdr:cNvPr id="92" name="Text Box 113"/>
        <xdr:cNvSpPr txBox="1">
          <a:spLocks noChangeArrowheads="1"/>
        </xdr:cNvSpPr>
      </xdr:nvSpPr>
      <xdr:spPr bwMode="auto">
        <a:xfrm>
          <a:off x="4686300" y="49939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159</xdr:row>
      <xdr:rowOff>9525</xdr:rowOff>
    </xdr:from>
    <xdr:ext cx="104775" cy="209550"/>
    <xdr:sp macro="" textlink="">
      <xdr:nvSpPr>
        <xdr:cNvPr id="93" name="Text Box 113"/>
        <xdr:cNvSpPr txBox="1">
          <a:spLocks noChangeArrowheads="1"/>
        </xdr:cNvSpPr>
      </xdr:nvSpPr>
      <xdr:spPr bwMode="auto">
        <a:xfrm>
          <a:off x="4686300" y="49939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159</xdr:row>
      <xdr:rowOff>9525</xdr:rowOff>
    </xdr:from>
    <xdr:ext cx="104775" cy="209550"/>
    <xdr:sp macro="" textlink="">
      <xdr:nvSpPr>
        <xdr:cNvPr id="94" name="Text Box 113"/>
        <xdr:cNvSpPr txBox="1">
          <a:spLocks noChangeArrowheads="1"/>
        </xdr:cNvSpPr>
      </xdr:nvSpPr>
      <xdr:spPr bwMode="auto">
        <a:xfrm>
          <a:off x="4686300" y="49939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159</xdr:row>
      <xdr:rowOff>9525</xdr:rowOff>
    </xdr:from>
    <xdr:ext cx="104775" cy="209550"/>
    <xdr:sp macro="" textlink="">
      <xdr:nvSpPr>
        <xdr:cNvPr id="95" name="Text Box 113"/>
        <xdr:cNvSpPr txBox="1">
          <a:spLocks noChangeArrowheads="1"/>
        </xdr:cNvSpPr>
      </xdr:nvSpPr>
      <xdr:spPr bwMode="auto">
        <a:xfrm>
          <a:off x="4686300" y="49939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160</xdr:row>
      <xdr:rowOff>9525</xdr:rowOff>
    </xdr:from>
    <xdr:ext cx="104775" cy="209550"/>
    <xdr:sp macro="" textlink="">
      <xdr:nvSpPr>
        <xdr:cNvPr id="96" name="Text Box 113"/>
        <xdr:cNvSpPr txBox="1">
          <a:spLocks noChangeArrowheads="1"/>
        </xdr:cNvSpPr>
      </xdr:nvSpPr>
      <xdr:spPr bwMode="auto">
        <a:xfrm>
          <a:off x="4686300" y="50253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160</xdr:row>
      <xdr:rowOff>9525</xdr:rowOff>
    </xdr:from>
    <xdr:ext cx="104775" cy="209550"/>
    <xdr:sp macro="" textlink="">
      <xdr:nvSpPr>
        <xdr:cNvPr id="97" name="Text Box 113"/>
        <xdr:cNvSpPr txBox="1">
          <a:spLocks noChangeArrowheads="1"/>
        </xdr:cNvSpPr>
      </xdr:nvSpPr>
      <xdr:spPr bwMode="auto">
        <a:xfrm>
          <a:off x="4686300" y="50253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160</xdr:row>
      <xdr:rowOff>9525</xdr:rowOff>
    </xdr:from>
    <xdr:ext cx="104775" cy="209550"/>
    <xdr:sp macro="" textlink="">
      <xdr:nvSpPr>
        <xdr:cNvPr id="98" name="Text Box 113"/>
        <xdr:cNvSpPr txBox="1">
          <a:spLocks noChangeArrowheads="1"/>
        </xdr:cNvSpPr>
      </xdr:nvSpPr>
      <xdr:spPr bwMode="auto">
        <a:xfrm>
          <a:off x="4686300" y="50253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160</xdr:row>
      <xdr:rowOff>9525</xdr:rowOff>
    </xdr:from>
    <xdr:ext cx="104775" cy="209550"/>
    <xdr:sp macro="" textlink="">
      <xdr:nvSpPr>
        <xdr:cNvPr id="99" name="Text Box 113"/>
        <xdr:cNvSpPr txBox="1">
          <a:spLocks noChangeArrowheads="1"/>
        </xdr:cNvSpPr>
      </xdr:nvSpPr>
      <xdr:spPr bwMode="auto">
        <a:xfrm>
          <a:off x="4686300" y="50253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161</xdr:row>
      <xdr:rowOff>9525</xdr:rowOff>
    </xdr:from>
    <xdr:ext cx="104775" cy="209550"/>
    <xdr:sp macro="" textlink="">
      <xdr:nvSpPr>
        <xdr:cNvPr id="100" name="Text Box 113"/>
        <xdr:cNvSpPr txBox="1">
          <a:spLocks noChangeArrowheads="1"/>
        </xdr:cNvSpPr>
      </xdr:nvSpPr>
      <xdr:spPr bwMode="auto">
        <a:xfrm>
          <a:off x="4686300" y="5056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161</xdr:row>
      <xdr:rowOff>9525</xdr:rowOff>
    </xdr:from>
    <xdr:ext cx="104775" cy="209550"/>
    <xdr:sp macro="" textlink="">
      <xdr:nvSpPr>
        <xdr:cNvPr id="101" name="Text Box 113"/>
        <xdr:cNvSpPr txBox="1">
          <a:spLocks noChangeArrowheads="1"/>
        </xdr:cNvSpPr>
      </xdr:nvSpPr>
      <xdr:spPr bwMode="auto">
        <a:xfrm>
          <a:off x="4686300" y="5056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161</xdr:row>
      <xdr:rowOff>9525</xdr:rowOff>
    </xdr:from>
    <xdr:ext cx="104775" cy="209550"/>
    <xdr:sp macro="" textlink="">
      <xdr:nvSpPr>
        <xdr:cNvPr id="102" name="Text Box 113"/>
        <xdr:cNvSpPr txBox="1">
          <a:spLocks noChangeArrowheads="1"/>
        </xdr:cNvSpPr>
      </xdr:nvSpPr>
      <xdr:spPr bwMode="auto">
        <a:xfrm>
          <a:off x="4686300" y="5056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161</xdr:row>
      <xdr:rowOff>9525</xdr:rowOff>
    </xdr:from>
    <xdr:ext cx="104775" cy="209550"/>
    <xdr:sp macro="" textlink="">
      <xdr:nvSpPr>
        <xdr:cNvPr id="103" name="Text Box 113"/>
        <xdr:cNvSpPr txBox="1">
          <a:spLocks noChangeArrowheads="1"/>
        </xdr:cNvSpPr>
      </xdr:nvSpPr>
      <xdr:spPr bwMode="auto">
        <a:xfrm>
          <a:off x="4686300" y="5056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162</xdr:row>
      <xdr:rowOff>9525</xdr:rowOff>
    </xdr:from>
    <xdr:ext cx="104775" cy="209550"/>
    <xdr:sp macro="" textlink="">
      <xdr:nvSpPr>
        <xdr:cNvPr id="104" name="Text Box 113"/>
        <xdr:cNvSpPr txBox="1">
          <a:spLocks noChangeArrowheads="1"/>
        </xdr:cNvSpPr>
      </xdr:nvSpPr>
      <xdr:spPr bwMode="auto">
        <a:xfrm>
          <a:off x="4686300" y="5088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162</xdr:row>
      <xdr:rowOff>9525</xdr:rowOff>
    </xdr:from>
    <xdr:ext cx="104775" cy="209550"/>
    <xdr:sp macro="" textlink="">
      <xdr:nvSpPr>
        <xdr:cNvPr id="105" name="Text Box 113"/>
        <xdr:cNvSpPr txBox="1">
          <a:spLocks noChangeArrowheads="1"/>
        </xdr:cNvSpPr>
      </xdr:nvSpPr>
      <xdr:spPr bwMode="auto">
        <a:xfrm>
          <a:off x="4686300" y="5088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162</xdr:row>
      <xdr:rowOff>9525</xdr:rowOff>
    </xdr:from>
    <xdr:ext cx="104775" cy="209550"/>
    <xdr:sp macro="" textlink="">
      <xdr:nvSpPr>
        <xdr:cNvPr id="106" name="Text Box 113"/>
        <xdr:cNvSpPr txBox="1">
          <a:spLocks noChangeArrowheads="1"/>
        </xdr:cNvSpPr>
      </xdr:nvSpPr>
      <xdr:spPr bwMode="auto">
        <a:xfrm>
          <a:off x="4686300" y="5088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162</xdr:row>
      <xdr:rowOff>9525</xdr:rowOff>
    </xdr:from>
    <xdr:ext cx="104775" cy="209550"/>
    <xdr:sp macro="" textlink="">
      <xdr:nvSpPr>
        <xdr:cNvPr id="107" name="Text Box 113"/>
        <xdr:cNvSpPr txBox="1">
          <a:spLocks noChangeArrowheads="1"/>
        </xdr:cNvSpPr>
      </xdr:nvSpPr>
      <xdr:spPr bwMode="auto">
        <a:xfrm>
          <a:off x="4686300" y="5088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163</xdr:row>
      <xdr:rowOff>9525</xdr:rowOff>
    </xdr:from>
    <xdr:ext cx="104775" cy="209550"/>
    <xdr:sp macro="" textlink="">
      <xdr:nvSpPr>
        <xdr:cNvPr id="108" name="Text Box 113"/>
        <xdr:cNvSpPr txBox="1">
          <a:spLocks noChangeArrowheads="1"/>
        </xdr:cNvSpPr>
      </xdr:nvSpPr>
      <xdr:spPr bwMode="auto">
        <a:xfrm>
          <a:off x="4686300" y="51196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163</xdr:row>
      <xdr:rowOff>9525</xdr:rowOff>
    </xdr:from>
    <xdr:ext cx="104775" cy="209550"/>
    <xdr:sp macro="" textlink="">
      <xdr:nvSpPr>
        <xdr:cNvPr id="109" name="Text Box 113"/>
        <xdr:cNvSpPr txBox="1">
          <a:spLocks noChangeArrowheads="1"/>
        </xdr:cNvSpPr>
      </xdr:nvSpPr>
      <xdr:spPr bwMode="auto">
        <a:xfrm>
          <a:off x="4686300" y="51196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163</xdr:row>
      <xdr:rowOff>9525</xdr:rowOff>
    </xdr:from>
    <xdr:ext cx="104775" cy="209550"/>
    <xdr:sp macro="" textlink="">
      <xdr:nvSpPr>
        <xdr:cNvPr id="110" name="Text Box 113"/>
        <xdr:cNvSpPr txBox="1">
          <a:spLocks noChangeArrowheads="1"/>
        </xdr:cNvSpPr>
      </xdr:nvSpPr>
      <xdr:spPr bwMode="auto">
        <a:xfrm>
          <a:off x="4686300" y="51196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163</xdr:row>
      <xdr:rowOff>9525</xdr:rowOff>
    </xdr:from>
    <xdr:ext cx="104775" cy="209550"/>
    <xdr:sp macro="" textlink="">
      <xdr:nvSpPr>
        <xdr:cNvPr id="111" name="Text Box 113"/>
        <xdr:cNvSpPr txBox="1">
          <a:spLocks noChangeArrowheads="1"/>
        </xdr:cNvSpPr>
      </xdr:nvSpPr>
      <xdr:spPr bwMode="auto">
        <a:xfrm>
          <a:off x="4686300" y="51196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164</xdr:row>
      <xdr:rowOff>9525</xdr:rowOff>
    </xdr:from>
    <xdr:ext cx="104775" cy="209550"/>
    <xdr:sp macro="" textlink="">
      <xdr:nvSpPr>
        <xdr:cNvPr id="112" name="Text Box 113"/>
        <xdr:cNvSpPr txBox="1">
          <a:spLocks noChangeArrowheads="1"/>
        </xdr:cNvSpPr>
      </xdr:nvSpPr>
      <xdr:spPr bwMode="auto">
        <a:xfrm>
          <a:off x="4686300" y="5151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164</xdr:row>
      <xdr:rowOff>9525</xdr:rowOff>
    </xdr:from>
    <xdr:ext cx="104775" cy="209550"/>
    <xdr:sp macro="" textlink="">
      <xdr:nvSpPr>
        <xdr:cNvPr id="113" name="Text Box 113"/>
        <xdr:cNvSpPr txBox="1">
          <a:spLocks noChangeArrowheads="1"/>
        </xdr:cNvSpPr>
      </xdr:nvSpPr>
      <xdr:spPr bwMode="auto">
        <a:xfrm>
          <a:off x="4686300" y="5151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164</xdr:row>
      <xdr:rowOff>9525</xdr:rowOff>
    </xdr:from>
    <xdr:ext cx="104775" cy="209550"/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4686300" y="5151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164</xdr:row>
      <xdr:rowOff>9525</xdr:rowOff>
    </xdr:from>
    <xdr:ext cx="104775" cy="209550"/>
    <xdr:sp macro="" textlink="">
      <xdr:nvSpPr>
        <xdr:cNvPr id="115" name="Text Box 113"/>
        <xdr:cNvSpPr txBox="1">
          <a:spLocks noChangeArrowheads="1"/>
        </xdr:cNvSpPr>
      </xdr:nvSpPr>
      <xdr:spPr bwMode="auto">
        <a:xfrm>
          <a:off x="4686300" y="5151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165</xdr:row>
      <xdr:rowOff>9525</xdr:rowOff>
    </xdr:from>
    <xdr:ext cx="104775" cy="209550"/>
    <xdr:sp macro="" textlink="">
      <xdr:nvSpPr>
        <xdr:cNvPr id="116" name="Text Box 113"/>
        <xdr:cNvSpPr txBox="1">
          <a:spLocks noChangeArrowheads="1"/>
        </xdr:cNvSpPr>
      </xdr:nvSpPr>
      <xdr:spPr bwMode="auto">
        <a:xfrm>
          <a:off x="4686300" y="51825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165</xdr:row>
      <xdr:rowOff>9525</xdr:rowOff>
    </xdr:from>
    <xdr:ext cx="104775" cy="209550"/>
    <xdr:sp macro="" textlink="">
      <xdr:nvSpPr>
        <xdr:cNvPr id="117" name="Text Box 113"/>
        <xdr:cNvSpPr txBox="1">
          <a:spLocks noChangeArrowheads="1"/>
        </xdr:cNvSpPr>
      </xdr:nvSpPr>
      <xdr:spPr bwMode="auto">
        <a:xfrm>
          <a:off x="4686300" y="51825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165</xdr:row>
      <xdr:rowOff>9525</xdr:rowOff>
    </xdr:from>
    <xdr:ext cx="104775" cy="209550"/>
    <xdr:sp macro="" textlink="">
      <xdr:nvSpPr>
        <xdr:cNvPr id="118" name="Text Box 113"/>
        <xdr:cNvSpPr txBox="1">
          <a:spLocks noChangeArrowheads="1"/>
        </xdr:cNvSpPr>
      </xdr:nvSpPr>
      <xdr:spPr bwMode="auto">
        <a:xfrm>
          <a:off x="4686300" y="51825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165</xdr:row>
      <xdr:rowOff>9525</xdr:rowOff>
    </xdr:from>
    <xdr:ext cx="104775" cy="209550"/>
    <xdr:sp macro="" textlink="">
      <xdr:nvSpPr>
        <xdr:cNvPr id="119" name="Text Box 113"/>
        <xdr:cNvSpPr txBox="1">
          <a:spLocks noChangeArrowheads="1"/>
        </xdr:cNvSpPr>
      </xdr:nvSpPr>
      <xdr:spPr bwMode="auto">
        <a:xfrm>
          <a:off x="4686300" y="51825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166</xdr:row>
      <xdr:rowOff>9525</xdr:rowOff>
    </xdr:from>
    <xdr:ext cx="104775" cy="209550"/>
    <xdr:sp macro="" textlink="">
      <xdr:nvSpPr>
        <xdr:cNvPr id="120" name="Text Box 113"/>
        <xdr:cNvSpPr txBox="1">
          <a:spLocks noChangeArrowheads="1"/>
        </xdr:cNvSpPr>
      </xdr:nvSpPr>
      <xdr:spPr bwMode="auto">
        <a:xfrm>
          <a:off x="4686300" y="5213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166</xdr:row>
      <xdr:rowOff>9525</xdr:rowOff>
    </xdr:from>
    <xdr:ext cx="104775" cy="209550"/>
    <xdr:sp macro="" textlink="">
      <xdr:nvSpPr>
        <xdr:cNvPr id="121" name="Text Box 113"/>
        <xdr:cNvSpPr txBox="1">
          <a:spLocks noChangeArrowheads="1"/>
        </xdr:cNvSpPr>
      </xdr:nvSpPr>
      <xdr:spPr bwMode="auto">
        <a:xfrm>
          <a:off x="4686300" y="5213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166</xdr:row>
      <xdr:rowOff>9525</xdr:rowOff>
    </xdr:from>
    <xdr:ext cx="104775" cy="209550"/>
    <xdr:sp macro="" textlink="">
      <xdr:nvSpPr>
        <xdr:cNvPr id="122" name="Text Box 113"/>
        <xdr:cNvSpPr txBox="1">
          <a:spLocks noChangeArrowheads="1"/>
        </xdr:cNvSpPr>
      </xdr:nvSpPr>
      <xdr:spPr bwMode="auto">
        <a:xfrm>
          <a:off x="4686300" y="5213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166</xdr:row>
      <xdr:rowOff>9525</xdr:rowOff>
    </xdr:from>
    <xdr:ext cx="104775" cy="209550"/>
    <xdr:sp macro="" textlink="">
      <xdr:nvSpPr>
        <xdr:cNvPr id="123" name="Text Box 113"/>
        <xdr:cNvSpPr txBox="1">
          <a:spLocks noChangeArrowheads="1"/>
        </xdr:cNvSpPr>
      </xdr:nvSpPr>
      <xdr:spPr bwMode="auto">
        <a:xfrm>
          <a:off x="4686300" y="5213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167</xdr:row>
      <xdr:rowOff>9525</xdr:rowOff>
    </xdr:from>
    <xdr:ext cx="104775" cy="209550"/>
    <xdr:sp macro="" textlink="">
      <xdr:nvSpPr>
        <xdr:cNvPr id="124" name="Text Box 113"/>
        <xdr:cNvSpPr txBox="1">
          <a:spLocks noChangeArrowheads="1"/>
        </xdr:cNvSpPr>
      </xdr:nvSpPr>
      <xdr:spPr bwMode="auto">
        <a:xfrm>
          <a:off x="4686300" y="52454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167</xdr:row>
      <xdr:rowOff>9525</xdr:rowOff>
    </xdr:from>
    <xdr:ext cx="104775" cy="209550"/>
    <xdr:sp macro="" textlink="">
      <xdr:nvSpPr>
        <xdr:cNvPr id="125" name="Text Box 113"/>
        <xdr:cNvSpPr txBox="1">
          <a:spLocks noChangeArrowheads="1"/>
        </xdr:cNvSpPr>
      </xdr:nvSpPr>
      <xdr:spPr bwMode="auto">
        <a:xfrm>
          <a:off x="4686300" y="52454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167</xdr:row>
      <xdr:rowOff>9525</xdr:rowOff>
    </xdr:from>
    <xdr:ext cx="104775" cy="209550"/>
    <xdr:sp macro="" textlink="">
      <xdr:nvSpPr>
        <xdr:cNvPr id="126" name="Text Box 113"/>
        <xdr:cNvSpPr txBox="1">
          <a:spLocks noChangeArrowheads="1"/>
        </xdr:cNvSpPr>
      </xdr:nvSpPr>
      <xdr:spPr bwMode="auto">
        <a:xfrm>
          <a:off x="4686300" y="52454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167</xdr:row>
      <xdr:rowOff>9525</xdr:rowOff>
    </xdr:from>
    <xdr:ext cx="104775" cy="209550"/>
    <xdr:sp macro="" textlink="">
      <xdr:nvSpPr>
        <xdr:cNvPr id="127" name="Text Box 113"/>
        <xdr:cNvSpPr txBox="1">
          <a:spLocks noChangeArrowheads="1"/>
        </xdr:cNvSpPr>
      </xdr:nvSpPr>
      <xdr:spPr bwMode="auto">
        <a:xfrm>
          <a:off x="4686300" y="52454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168</xdr:row>
      <xdr:rowOff>9525</xdr:rowOff>
    </xdr:from>
    <xdr:ext cx="104775" cy="209550"/>
    <xdr:sp macro="" textlink="">
      <xdr:nvSpPr>
        <xdr:cNvPr id="128" name="Text Box 113"/>
        <xdr:cNvSpPr txBox="1">
          <a:spLocks noChangeArrowheads="1"/>
        </xdr:cNvSpPr>
      </xdr:nvSpPr>
      <xdr:spPr bwMode="auto">
        <a:xfrm>
          <a:off x="4686300" y="52768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168</xdr:row>
      <xdr:rowOff>9525</xdr:rowOff>
    </xdr:from>
    <xdr:ext cx="104775" cy="209550"/>
    <xdr:sp macro="" textlink="">
      <xdr:nvSpPr>
        <xdr:cNvPr id="129" name="Text Box 113"/>
        <xdr:cNvSpPr txBox="1">
          <a:spLocks noChangeArrowheads="1"/>
        </xdr:cNvSpPr>
      </xdr:nvSpPr>
      <xdr:spPr bwMode="auto">
        <a:xfrm>
          <a:off x="4686300" y="52768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168</xdr:row>
      <xdr:rowOff>9525</xdr:rowOff>
    </xdr:from>
    <xdr:ext cx="104775" cy="209550"/>
    <xdr:sp macro="" textlink="">
      <xdr:nvSpPr>
        <xdr:cNvPr id="130" name="Text Box 113"/>
        <xdr:cNvSpPr txBox="1">
          <a:spLocks noChangeArrowheads="1"/>
        </xdr:cNvSpPr>
      </xdr:nvSpPr>
      <xdr:spPr bwMode="auto">
        <a:xfrm>
          <a:off x="4686300" y="52768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168</xdr:row>
      <xdr:rowOff>9525</xdr:rowOff>
    </xdr:from>
    <xdr:ext cx="104775" cy="209550"/>
    <xdr:sp macro="" textlink="">
      <xdr:nvSpPr>
        <xdr:cNvPr id="131" name="Text Box 113"/>
        <xdr:cNvSpPr txBox="1">
          <a:spLocks noChangeArrowheads="1"/>
        </xdr:cNvSpPr>
      </xdr:nvSpPr>
      <xdr:spPr bwMode="auto">
        <a:xfrm>
          <a:off x="4686300" y="52768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169</xdr:row>
      <xdr:rowOff>9525</xdr:rowOff>
    </xdr:from>
    <xdr:ext cx="104775" cy="209550"/>
    <xdr:sp macro="" textlink="">
      <xdr:nvSpPr>
        <xdr:cNvPr id="132" name="Text Box 113"/>
        <xdr:cNvSpPr txBox="1">
          <a:spLocks noChangeArrowheads="1"/>
        </xdr:cNvSpPr>
      </xdr:nvSpPr>
      <xdr:spPr bwMode="auto">
        <a:xfrm>
          <a:off x="4686300" y="53082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169</xdr:row>
      <xdr:rowOff>9525</xdr:rowOff>
    </xdr:from>
    <xdr:ext cx="104775" cy="209550"/>
    <xdr:sp macro="" textlink="">
      <xdr:nvSpPr>
        <xdr:cNvPr id="133" name="Text Box 113"/>
        <xdr:cNvSpPr txBox="1">
          <a:spLocks noChangeArrowheads="1"/>
        </xdr:cNvSpPr>
      </xdr:nvSpPr>
      <xdr:spPr bwMode="auto">
        <a:xfrm>
          <a:off x="4686300" y="53082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169</xdr:row>
      <xdr:rowOff>9525</xdr:rowOff>
    </xdr:from>
    <xdr:ext cx="104775" cy="209550"/>
    <xdr:sp macro="" textlink="">
      <xdr:nvSpPr>
        <xdr:cNvPr id="134" name="Text Box 113"/>
        <xdr:cNvSpPr txBox="1">
          <a:spLocks noChangeArrowheads="1"/>
        </xdr:cNvSpPr>
      </xdr:nvSpPr>
      <xdr:spPr bwMode="auto">
        <a:xfrm>
          <a:off x="4686300" y="53082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169</xdr:row>
      <xdr:rowOff>9525</xdr:rowOff>
    </xdr:from>
    <xdr:ext cx="104775" cy="209550"/>
    <xdr:sp macro="" textlink="">
      <xdr:nvSpPr>
        <xdr:cNvPr id="135" name="Text Box 113"/>
        <xdr:cNvSpPr txBox="1">
          <a:spLocks noChangeArrowheads="1"/>
        </xdr:cNvSpPr>
      </xdr:nvSpPr>
      <xdr:spPr bwMode="auto">
        <a:xfrm>
          <a:off x="4686300" y="53082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170</xdr:row>
      <xdr:rowOff>9525</xdr:rowOff>
    </xdr:from>
    <xdr:ext cx="104775" cy="209550"/>
    <xdr:sp macro="" textlink="">
      <xdr:nvSpPr>
        <xdr:cNvPr id="136" name="Text Box 113"/>
        <xdr:cNvSpPr txBox="1">
          <a:spLocks noChangeArrowheads="1"/>
        </xdr:cNvSpPr>
      </xdr:nvSpPr>
      <xdr:spPr bwMode="auto">
        <a:xfrm>
          <a:off x="4686300" y="53397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170</xdr:row>
      <xdr:rowOff>9525</xdr:rowOff>
    </xdr:from>
    <xdr:ext cx="104775" cy="209550"/>
    <xdr:sp macro="" textlink="">
      <xdr:nvSpPr>
        <xdr:cNvPr id="137" name="Text Box 113"/>
        <xdr:cNvSpPr txBox="1">
          <a:spLocks noChangeArrowheads="1"/>
        </xdr:cNvSpPr>
      </xdr:nvSpPr>
      <xdr:spPr bwMode="auto">
        <a:xfrm>
          <a:off x="4686300" y="53397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170</xdr:row>
      <xdr:rowOff>9525</xdr:rowOff>
    </xdr:from>
    <xdr:ext cx="104775" cy="209550"/>
    <xdr:sp macro="" textlink="">
      <xdr:nvSpPr>
        <xdr:cNvPr id="138" name="Text Box 113"/>
        <xdr:cNvSpPr txBox="1">
          <a:spLocks noChangeArrowheads="1"/>
        </xdr:cNvSpPr>
      </xdr:nvSpPr>
      <xdr:spPr bwMode="auto">
        <a:xfrm>
          <a:off x="4686300" y="53397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170</xdr:row>
      <xdr:rowOff>9525</xdr:rowOff>
    </xdr:from>
    <xdr:ext cx="104775" cy="209550"/>
    <xdr:sp macro="" textlink="">
      <xdr:nvSpPr>
        <xdr:cNvPr id="139" name="Text Box 113"/>
        <xdr:cNvSpPr txBox="1">
          <a:spLocks noChangeArrowheads="1"/>
        </xdr:cNvSpPr>
      </xdr:nvSpPr>
      <xdr:spPr bwMode="auto">
        <a:xfrm>
          <a:off x="4686300" y="53397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171</xdr:row>
      <xdr:rowOff>9525</xdr:rowOff>
    </xdr:from>
    <xdr:ext cx="104775" cy="209550"/>
    <xdr:sp macro="" textlink="">
      <xdr:nvSpPr>
        <xdr:cNvPr id="140" name="Text Box 113"/>
        <xdr:cNvSpPr txBox="1">
          <a:spLocks noChangeArrowheads="1"/>
        </xdr:cNvSpPr>
      </xdr:nvSpPr>
      <xdr:spPr bwMode="auto">
        <a:xfrm>
          <a:off x="4686300" y="5371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171</xdr:row>
      <xdr:rowOff>9525</xdr:rowOff>
    </xdr:from>
    <xdr:ext cx="104775" cy="209550"/>
    <xdr:sp macro="" textlink="">
      <xdr:nvSpPr>
        <xdr:cNvPr id="141" name="Text Box 113"/>
        <xdr:cNvSpPr txBox="1">
          <a:spLocks noChangeArrowheads="1"/>
        </xdr:cNvSpPr>
      </xdr:nvSpPr>
      <xdr:spPr bwMode="auto">
        <a:xfrm>
          <a:off x="4686300" y="5371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171</xdr:row>
      <xdr:rowOff>9525</xdr:rowOff>
    </xdr:from>
    <xdr:ext cx="104775" cy="209550"/>
    <xdr:sp macro="" textlink="">
      <xdr:nvSpPr>
        <xdr:cNvPr id="142" name="Text Box 113"/>
        <xdr:cNvSpPr txBox="1">
          <a:spLocks noChangeArrowheads="1"/>
        </xdr:cNvSpPr>
      </xdr:nvSpPr>
      <xdr:spPr bwMode="auto">
        <a:xfrm>
          <a:off x="4686300" y="5371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171</xdr:row>
      <xdr:rowOff>9525</xdr:rowOff>
    </xdr:from>
    <xdr:ext cx="104775" cy="209550"/>
    <xdr:sp macro="" textlink="">
      <xdr:nvSpPr>
        <xdr:cNvPr id="143" name="Text Box 113"/>
        <xdr:cNvSpPr txBox="1">
          <a:spLocks noChangeArrowheads="1"/>
        </xdr:cNvSpPr>
      </xdr:nvSpPr>
      <xdr:spPr bwMode="auto">
        <a:xfrm>
          <a:off x="4686300" y="5371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172</xdr:row>
      <xdr:rowOff>9525</xdr:rowOff>
    </xdr:from>
    <xdr:ext cx="104775" cy="209550"/>
    <xdr:sp macro="" textlink="">
      <xdr:nvSpPr>
        <xdr:cNvPr id="144" name="Text Box 113"/>
        <xdr:cNvSpPr txBox="1">
          <a:spLocks noChangeArrowheads="1"/>
        </xdr:cNvSpPr>
      </xdr:nvSpPr>
      <xdr:spPr bwMode="auto">
        <a:xfrm>
          <a:off x="4686300" y="54025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172</xdr:row>
      <xdr:rowOff>9525</xdr:rowOff>
    </xdr:from>
    <xdr:ext cx="104775" cy="209550"/>
    <xdr:sp macro="" textlink="">
      <xdr:nvSpPr>
        <xdr:cNvPr id="145" name="Text Box 113"/>
        <xdr:cNvSpPr txBox="1">
          <a:spLocks noChangeArrowheads="1"/>
        </xdr:cNvSpPr>
      </xdr:nvSpPr>
      <xdr:spPr bwMode="auto">
        <a:xfrm>
          <a:off x="4686300" y="54025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172</xdr:row>
      <xdr:rowOff>9525</xdr:rowOff>
    </xdr:from>
    <xdr:ext cx="104775" cy="209550"/>
    <xdr:sp macro="" textlink="">
      <xdr:nvSpPr>
        <xdr:cNvPr id="146" name="Text Box 113"/>
        <xdr:cNvSpPr txBox="1">
          <a:spLocks noChangeArrowheads="1"/>
        </xdr:cNvSpPr>
      </xdr:nvSpPr>
      <xdr:spPr bwMode="auto">
        <a:xfrm>
          <a:off x="4686300" y="54025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172</xdr:row>
      <xdr:rowOff>9525</xdr:rowOff>
    </xdr:from>
    <xdr:ext cx="104775" cy="209550"/>
    <xdr:sp macro="" textlink="">
      <xdr:nvSpPr>
        <xdr:cNvPr id="147" name="Text Box 113"/>
        <xdr:cNvSpPr txBox="1">
          <a:spLocks noChangeArrowheads="1"/>
        </xdr:cNvSpPr>
      </xdr:nvSpPr>
      <xdr:spPr bwMode="auto">
        <a:xfrm>
          <a:off x="4686300" y="54025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173</xdr:row>
      <xdr:rowOff>9525</xdr:rowOff>
    </xdr:from>
    <xdr:ext cx="104775" cy="209550"/>
    <xdr:sp macro="" textlink="">
      <xdr:nvSpPr>
        <xdr:cNvPr id="148" name="Text Box 113"/>
        <xdr:cNvSpPr txBox="1">
          <a:spLocks noChangeArrowheads="1"/>
        </xdr:cNvSpPr>
      </xdr:nvSpPr>
      <xdr:spPr bwMode="auto">
        <a:xfrm>
          <a:off x="4686300" y="54340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173</xdr:row>
      <xdr:rowOff>9525</xdr:rowOff>
    </xdr:from>
    <xdr:ext cx="104775" cy="209550"/>
    <xdr:sp macro="" textlink="">
      <xdr:nvSpPr>
        <xdr:cNvPr id="149" name="Text Box 113"/>
        <xdr:cNvSpPr txBox="1">
          <a:spLocks noChangeArrowheads="1"/>
        </xdr:cNvSpPr>
      </xdr:nvSpPr>
      <xdr:spPr bwMode="auto">
        <a:xfrm>
          <a:off x="4686300" y="54340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173</xdr:row>
      <xdr:rowOff>9525</xdr:rowOff>
    </xdr:from>
    <xdr:ext cx="104775" cy="209550"/>
    <xdr:sp macro="" textlink="">
      <xdr:nvSpPr>
        <xdr:cNvPr id="150" name="Text Box 113"/>
        <xdr:cNvSpPr txBox="1">
          <a:spLocks noChangeArrowheads="1"/>
        </xdr:cNvSpPr>
      </xdr:nvSpPr>
      <xdr:spPr bwMode="auto">
        <a:xfrm>
          <a:off x="4686300" y="54340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173</xdr:row>
      <xdr:rowOff>9525</xdr:rowOff>
    </xdr:from>
    <xdr:ext cx="104775" cy="209550"/>
    <xdr:sp macro="" textlink="">
      <xdr:nvSpPr>
        <xdr:cNvPr id="151" name="Text Box 113"/>
        <xdr:cNvSpPr txBox="1">
          <a:spLocks noChangeArrowheads="1"/>
        </xdr:cNvSpPr>
      </xdr:nvSpPr>
      <xdr:spPr bwMode="auto">
        <a:xfrm>
          <a:off x="4686300" y="54340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174</xdr:row>
      <xdr:rowOff>9525</xdr:rowOff>
    </xdr:from>
    <xdr:ext cx="104775" cy="209550"/>
    <xdr:sp macro="" textlink="">
      <xdr:nvSpPr>
        <xdr:cNvPr id="152" name="Text Box 113"/>
        <xdr:cNvSpPr txBox="1">
          <a:spLocks noChangeArrowheads="1"/>
        </xdr:cNvSpPr>
      </xdr:nvSpPr>
      <xdr:spPr bwMode="auto">
        <a:xfrm>
          <a:off x="4686300" y="5465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174</xdr:row>
      <xdr:rowOff>9525</xdr:rowOff>
    </xdr:from>
    <xdr:ext cx="104775" cy="209550"/>
    <xdr:sp macro="" textlink="">
      <xdr:nvSpPr>
        <xdr:cNvPr id="153" name="Text Box 113"/>
        <xdr:cNvSpPr txBox="1">
          <a:spLocks noChangeArrowheads="1"/>
        </xdr:cNvSpPr>
      </xdr:nvSpPr>
      <xdr:spPr bwMode="auto">
        <a:xfrm>
          <a:off x="4686300" y="5465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174</xdr:row>
      <xdr:rowOff>9525</xdr:rowOff>
    </xdr:from>
    <xdr:ext cx="104775" cy="209550"/>
    <xdr:sp macro="" textlink="">
      <xdr:nvSpPr>
        <xdr:cNvPr id="154" name="Text Box 113"/>
        <xdr:cNvSpPr txBox="1">
          <a:spLocks noChangeArrowheads="1"/>
        </xdr:cNvSpPr>
      </xdr:nvSpPr>
      <xdr:spPr bwMode="auto">
        <a:xfrm>
          <a:off x="4686300" y="5465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174</xdr:row>
      <xdr:rowOff>9525</xdr:rowOff>
    </xdr:from>
    <xdr:ext cx="104775" cy="209550"/>
    <xdr:sp macro="" textlink="">
      <xdr:nvSpPr>
        <xdr:cNvPr id="155" name="Text Box 113"/>
        <xdr:cNvSpPr txBox="1">
          <a:spLocks noChangeArrowheads="1"/>
        </xdr:cNvSpPr>
      </xdr:nvSpPr>
      <xdr:spPr bwMode="auto">
        <a:xfrm>
          <a:off x="4686300" y="54654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175</xdr:row>
      <xdr:rowOff>9525</xdr:rowOff>
    </xdr:from>
    <xdr:ext cx="104775" cy="209550"/>
    <xdr:sp macro="" textlink="">
      <xdr:nvSpPr>
        <xdr:cNvPr id="156" name="Text Box 113"/>
        <xdr:cNvSpPr txBox="1">
          <a:spLocks noChangeArrowheads="1"/>
        </xdr:cNvSpPr>
      </xdr:nvSpPr>
      <xdr:spPr bwMode="auto">
        <a:xfrm>
          <a:off x="4686300" y="54968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175</xdr:row>
      <xdr:rowOff>9525</xdr:rowOff>
    </xdr:from>
    <xdr:ext cx="104775" cy="209550"/>
    <xdr:sp macro="" textlink="">
      <xdr:nvSpPr>
        <xdr:cNvPr id="157" name="Text Box 113"/>
        <xdr:cNvSpPr txBox="1">
          <a:spLocks noChangeArrowheads="1"/>
        </xdr:cNvSpPr>
      </xdr:nvSpPr>
      <xdr:spPr bwMode="auto">
        <a:xfrm>
          <a:off x="4686300" y="54968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175</xdr:row>
      <xdr:rowOff>9525</xdr:rowOff>
    </xdr:from>
    <xdr:ext cx="104775" cy="209550"/>
    <xdr:sp macro="" textlink="">
      <xdr:nvSpPr>
        <xdr:cNvPr id="158" name="Text Box 113"/>
        <xdr:cNvSpPr txBox="1">
          <a:spLocks noChangeArrowheads="1"/>
        </xdr:cNvSpPr>
      </xdr:nvSpPr>
      <xdr:spPr bwMode="auto">
        <a:xfrm>
          <a:off x="4686300" y="54968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175</xdr:row>
      <xdr:rowOff>9525</xdr:rowOff>
    </xdr:from>
    <xdr:ext cx="104775" cy="209550"/>
    <xdr:sp macro="" textlink="">
      <xdr:nvSpPr>
        <xdr:cNvPr id="159" name="Text Box 113"/>
        <xdr:cNvSpPr txBox="1">
          <a:spLocks noChangeArrowheads="1"/>
        </xdr:cNvSpPr>
      </xdr:nvSpPr>
      <xdr:spPr bwMode="auto">
        <a:xfrm>
          <a:off x="4686300" y="54968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176</xdr:row>
      <xdr:rowOff>9525</xdr:rowOff>
    </xdr:from>
    <xdr:ext cx="104775" cy="209550"/>
    <xdr:sp macro="" textlink="">
      <xdr:nvSpPr>
        <xdr:cNvPr id="160" name="Text Box 113"/>
        <xdr:cNvSpPr txBox="1">
          <a:spLocks noChangeArrowheads="1"/>
        </xdr:cNvSpPr>
      </xdr:nvSpPr>
      <xdr:spPr bwMode="auto">
        <a:xfrm>
          <a:off x="4686300" y="55283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176</xdr:row>
      <xdr:rowOff>9525</xdr:rowOff>
    </xdr:from>
    <xdr:ext cx="104775" cy="209550"/>
    <xdr:sp macro="" textlink="">
      <xdr:nvSpPr>
        <xdr:cNvPr id="161" name="Text Box 113"/>
        <xdr:cNvSpPr txBox="1">
          <a:spLocks noChangeArrowheads="1"/>
        </xdr:cNvSpPr>
      </xdr:nvSpPr>
      <xdr:spPr bwMode="auto">
        <a:xfrm>
          <a:off x="4686300" y="55283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176</xdr:row>
      <xdr:rowOff>9525</xdr:rowOff>
    </xdr:from>
    <xdr:ext cx="104775" cy="209550"/>
    <xdr:sp macro="" textlink="">
      <xdr:nvSpPr>
        <xdr:cNvPr id="162" name="Text Box 113"/>
        <xdr:cNvSpPr txBox="1">
          <a:spLocks noChangeArrowheads="1"/>
        </xdr:cNvSpPr>
      </xdr:nvSpPr>
      <xdr:spPr bwMode="auto">
        <a:xfrm>
          <a:off x="4686300" y="55283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176</xdr:row>
      <xdr:rowOff>9525</xdr:rowOff>
    </xdr:from>
    <xdr:ext cx="104775" cy="209550"/>
    <xdr:sp macro="" textlink="">
      <xdr:nvSpPr>
        <xdr:cNvPr id="163" name="Text Box 113"/>
        <xdr:cNvSpPr txBox="1">
          <a:spLocks noChangeArrowheads="1"/>
        </xdr:cNvSpPr>
      </xdr:nvSpPr>
      <xdr:spPr bwMode="auto">
        <a:xfrm>
          <a:off x="4686300" y="55283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177</xdr:row>
      <xdr:rowOff>9525</xdr:rowOff>
    </xdr:from>
    <xdr:ext cx="104775" cy="209550"/>
    <xdr:sp macro="" textlink="">
      <xdr:nvSpPr>
        <xdr:cNvPr id="164" name="Text Box 113"/>
        <xdr:cNvSpPr txBox="1">
          <a:spLocks noChangeArrowheads="1"/>
        </xdr:cNvSpPr>
      </xdr:nvSpPr>
      <xdr:spPr bwMode="auto">
        <a:xfrm>
          <a:off x="4686300" y="5559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177</xdr:row>
      <xdr:rowOff>9525</xdr:rowOff>
    </xdr:from>
    <xdr:ext cx="104775" cy="209550"/>
    <xdr:sp macro="" textlink="">
      <xdr:nvSpPr>
        <xdr:cNvPr id="165" name="Text Box 113"/>
        <xdr:cNvSpPr txBox="1">
          <a:spLocks noChangeArrowheads="1"/>
        </xdr:cNvSpPr>
      </xdr:nvSpPr>
      <xdr:spPr bwMode="auto">
        <a:xfrm>
          <a:off x="4686300" y="5559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177</xdr:row>
      <xdr:rowOff>9525</xdr:rowOff>
    </xdr:from>
    <xdr:ext cx="104775" cy="209550"/>
    <xdr:sp macro="" textlink="">
      <xdr:nvSpPr>
        <xdr:cNvPr id="166" name="Text Box 113"/>
        <xdr:cNvSpPr txBox="1">
          <a:spLocks noChangeArrowheads="1"/>
        </xdr:cNvSpPr>
      </xdr:nvSpPr>
      <xdr:spPr bwMode="auto">
        <a:xfrm>
          <a:off x="4686300" y="5559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177</xdr:row>
      <xdr:rowOff>9525</xdr:rowOff>
    </xdr:from>
    <xdr:ext cx="104775" cy="209550"/>
    <xdr:sp macro="" textlink="">
      <xdr:nvSpPr>
        <xdr:cNvPr id="167" name="Text Box 113"/>
        <xdr:cNvSpPr txBox="1">
          <a:spLocks noChangeArrowheads="1"/>
        </xdr:cNvSpPr>
      </xdr:nvSpPr>
      <xdr:spPr bwMode="auto">
        <a:xfrm>
          <a:off x="4686300" y="5559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178</xdr:row>
      <xdr:rowOff>9525</xdr:rowOff>
    </xdr:from>
    <xdr:ext cx="104775" cy="209550"/>
    <xdr:sp macro="" textlink="">
      <xdr:nvSpPr>
        <xdr:cNvPr id="168" name="Text Box 113"/>
        <xdr:cNvSpPr txBox="1">
          <a:spLocks noChangeArrowheads="1"/>
        </xdr:cNvSpPr>
      </xdr:nvSpPr>
      <xdr:spPr bwMode="auto">
        <a:xfrm>
          <a:off x="4686300" y="5591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178</xdr:row>
      <xdr:rowOff>9525</xdr:rowOff>
    </xdr:from>
    <xdr:ext cx="104775" cy="209550"/>
    <xdr:sp macro="" textlink="">
      <xdr:nvSpPr>
        <xdr:cNvPr id="169" name="Text Box 113"/>
        <xdr:cNvSpPr txBox="1">
          <a:spLocks noChangeArrowheads="1"/>
        </xdr:cNvSpPr>
      </xdr:nvSpPr>
      <xdr:spPr bwMode="auto">
        <a:xfrm>
          <a:off x="4686300" y="5591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178</xdr:row>
      <xdr:rowOff>9525</xdr:rowOff>
    </xdr:from>
    <xdr:ext cx="104775" cy="209550"/>
    <xdr:sp macro="" textlink="">
      <xdr:nvSpPr>
        <xdr:cNvPr id="170" name="Text Box 113"/>
        <xdr:cNvSpPr txBox="1">
          <a:spLocks noChangeArrowheads="1"/>
        </xdr:cNvSpPr>
      </xdr:nvSpPr>
      <xdr:spPr bwMode="auto">
        <a:xfrm>
          <a:off x="4686300" y="5591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178</xdr:row>
      <xdr:rowOff>9524</xdr:rowOff>
    </xdr:from>
    <xdr:ext cx="159955" cy="226959"/>
    <xdr:sp macro="" textlink="">
      <xdr:nvSpPr>
        <xdr:cNvPr id="171" name="Text Box 113"/>
        <xdr:cNvSpPr txBox="1">
          <a:spLocks noChangeArrowheads="1"/>
        </xdr:cNvSpPr>
      </xdr:nvSpPr>
      <xdr:spPr bwMode="auto">
        <a:xfrm>
          <a:off x="4686300" y="55911749"/>
          <a:ext cx="159955" cy="226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179</xdr:row>
      <xdr:rowOff>9525</xdr:rowOff>
    </xdr:from>
    <xdr:ext cx="104775" cy="209550"/>
    <xdr:sp macro="" textlink="">
      <xdr:nvSpPr>
        <xdr:cNvPr id="172" name="Text Box 113"/>
        <xdr:cNvSpPr txBox="1">
          <a:spLocks noChangeArrowheads="1"/>
        </xdr:cNvSpPr>
      </xdr:nvSpPr>
      <xdr:spPr bwMode="auto">
        <a:xfrm>
          <a:off x="4686300" y="56226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179</xdr:row>
      <xdr:rowOff>9525</xdr:rowOff>
    </xdr:from>
    <xdr:ext cx="104775" cy="209550"/>
    <xdr:sp macro="" textlink="">
      <xdr:nvSpPr>
        <xdr:cNvPr id="173" name="Text Box 113"/>
        <xdr:cNvSpPr txBox="1">
          <a:spLocks noChangeArrowheads="1"/>
        </xdr:cNvSpPr>
      </xdr:nvSpPr>
      <xdr:spPr bwMode="auto">
        <a:xfrm>
          <a:off x="4686300" y="56226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179</xdr:row>
      <xdr:rowOff>9525</xdr:rowOff>
    </xdr:from>
    <xdr:ext cx="104775" cy="209550"/>
    <xdr:sp macro="" textlink="">
      <xdr:nvSpPr>
        <xdr:cNvPr id="174" name="Text Box 113"/>
        <xdr:cNvSpPr txBox="1">
          <a:spLocks noChangeArrowheads="1"/>
        </xdr:cNvSpPr>
      </xdr:nvSpPr>
      <xdr:spPr bwMode="auto">
        <a:xfrm>
          <a:off x="4686300" y="56226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179</xdr:row>
      <xdr:rowOff>9525</xdr:rowOff>
    </xdr:from>
    <xdr:ext cx="104775" cy="209550"/>
    <xdr:sp macro="" textlink="">
      <xdr:nvSpPr>
        <xdr:cNvPr id="175" name="Text Box 113"/>
        <xdr:cNvSpPr txBox="1">
          <a:spLocks noChangeArrowheads="1"/>
        </xdr:cNvSpPr>
      </xdr:nvSpPr>
      <xdr:spPr bwMode="auto">
        <a:xfrm>
          <a:off x="4686300" y="56226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180</xdr:row>
      <xdr:rowOff>9525</xdr:rowOff>
    </xdr:from>
    <xdr:ext cx="104775" cy="209550"/>
    <xdr:sp macro="" textlink="">
      <xdr:nvSpPr>
        <xdr:cNvPr id="176" name="Text Box 113"/>
        <xdr:cNvSpPr txBox="1">
          <a:spLocks noChangeArrowheads="1"/>
        </xdr:cNvSpPr>
      </xdr:nvSpPr>
      <xdr:spPr bwMode="auto">
        <a:xfrm>
          <a:off x="4686300" y="56540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0</xdr:col>
      <xdr:colOff>169333</xdr:colOff>
      <xdr:row>0</xdr:row>
      <xdr:rowOff>142875</xdr:rowOff>
    </xdr:from>
    <xdr:to>
      <xdr:col>9</xdr:col>
      <xdr:colOff>752475</xdr:colOff>
      <xdr:row>0</xdr:row>
      <xdr:rowOff>1020233</xdr:rowOff>
    </xdr:to>
    <xdr:grpSp>
      <xdr:nvGrpSpPr>
        <xdr:cNvPr id="184" name="183 Grupo"/>
        <xdr:cNvGrpSpPr/>
      </xdr:nvGrpSpPr>
      <xdr:grpSpPr>
        <a:xfrm>
          <a:off x="169333" y="142875"/>
          <a:ext cx="9774767" cy="877358"/>
          <a:chOff x="200023" y="9526"/>
          <a:chExt cx="12211051" cy="942974"/>
        </a:xfrm>
      </xdr:grpSpPr>
      <xdr:sp macro="" textlink="">
        <xdr:nvSpPr>
          <xdr:cNvPr id="3" name="Text Box 3"/>
          <xdr:cNvSpPr txBox="1">
            <a:spLocks noChangeArrowheads="1"/>
          </xdr:cNvSpPr>
        </xdr:nvSpPr>
        <xdr:spPr bwMode="auto">
          <a:xfrm>
            <a:off x="3394114" y="30248"/>
            <a:ext cx="6018404" cy="792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GOBIERNO DEL ESTADO DE MORELOS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Secretaría de Administración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100" b="1" i="0" baseline="0">
                <a:effectLst/>
                <a:latin typeface="+mn-lt"/>
                <a:ea typeface="+mn-ea"/>
                <a:cs typeface="+mn-cs"/>
              </a:rPr>
              <a:t>Dirección General de Procesos para la Adjudicación de Contratos </a:t>
            </a:r>
            <a:endParaRPr lang="es-MX" sz="1100" b="1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83" name="182 Grupo"/>
          <xdr:cNvGrpSpPr/>
        </xdr:nvGrpSpPr>
        <xdr:grpSpPr>
          <a:xfrm>
            <a:off x="200023" y="9526"/>
            <a:ext cx="12211051" cy="942974"/>
            <a:chOff x="200023" y="9526"/>
            <a:chExt cx="12211051" cy="942974"/>
          </a:xfrm>
        </xdr:grpSpPr>
        <xdr:pic>
          <xdr:nvPicPr>
            <xdr:cNvPr id="1035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0023" y="28574"/>
              <a:ext cx="1109253" cy="923926"/>
            </a:xfrm>
            <a:prstGeom prst="rect">
              <a:avLst/>
            </a:prstGeom>
            <a:noFill/>
          </xdr:spPr>
        </xdr:pic>
        <xdr:pic>
          <xdr:nvPicPr>
            <xdr:cNvPr id="1041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11292565" y="9526"/>
              <a:ext cx="1118509" cy="935354"/>
            </a:xfrm>
            <a:prstGeom prst="rect">
              <a:avLst/>
            </a:prstGeom>
            <a:noFill/>
          </xdr:spPr>
        </xdr:pic>
      </xdr:grpSp>
    </xdr:grpSp>
    <xdr:clientData/>
  </xdr:twoCellAnchor>
  <xdr:oneCellAnchor>
    <xdr:from>
      <xdr:col>3</xdr:col>
      <xdr:colOff>0</xdr:colOff>
      <xdr:row>149</xdr:row>
      <xdr:rowOff>9525</xdr:rowOff>
    </xdr:from>
    <xdr:ext cx="104775" cy="209550"/>
    <xdr:sp macro="" textlink="">
      <xdr:nvSpPr>
        <xdr:cNvPr id="180" name="Text Box 113"/>
        <xdr:cNvSpPr txBox="1">
          <a:spLocks noChangeArrowheads="1"/>
        </xdr:cNvSpPr>
      </xdr:nvSpPr>
      <xdr:spPr bwMode="auto">
        <a:xfrm>
          <a:off x="4871508" y="33643358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149</xdr:row>
      <xdr:rowOff>9525</xdr:rowOff>
    </xdr:from>
    <xdr:ext cx="104775" cy="209550"/>
    <xdr:sp macro="" textlink="">
      <xdr:nvSpPr>
        <xdr:cNvPr id="181" name="Text Box 113"/>
        <xdr:cNvSpPr txBox="1">
          <a:spLocks noChangeArrowheads="1"/>
        </xdr:cNvSpPr>
      </xdr:nvSpPr>
      <xdr:spPr bwMode="auto">
        <a:xfrm>
          <a:off x="4871508" y="33643358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82" name="Text Box 113"/>
        <xdr:cNvSpPr txBox="1">
          <a:spLocks noChangeArrowheads="1"/>
        </xdr:cNvSpPr>
      </xdr:nvSpPr>
      <xdr:spPr bwMode="auto">
        <a:xfrm>
          <a:off x="3979333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185" name="Text Box 113"/>
        <xdr:cNvSpPr txBox="1">
          <a:spLocks noChangeArrowheads="1"/>
        </xdr:cNvSpPr>
      </xdr:nvSpPr>
      <xdr:spPr bwMode="auto">
        <a:xfrm>
          <a:off x="4847167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6</xdr:col>
      <xdr:colOff>0</xdr:colOff>
      <xdr:row>180</xdr:row>
      <xdr:rowOff>9525</xdr:rowOff>
    </xdr:from>
    <xdr:ext cx="104775" cy="209550"/>
    <xdr:sp macro="" textlink="">
      <xdr:nvSpPr>
        <xdr:cNvPr id="186" name="Text Box 113"/>
        <xdr:cNvSpPr txBox="1">
          <a:spLocks noChangeArrowheads="1"/>
        </xdr:cNvSpPr>
      </xdr:nvSpPr>
      <xdr:spPr bwMode="auto">
        <a:xfrm>
          <a:off x="5640917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0</xdr:colOff>
      <xdr:row>180</xdr:row>
      <xdr:rowOff>9525</xdr:rowOff>
    </xdr:from>
    <xdr:ext cx="104775" cy="209550"/>
    <xdr:sp macro="" textlink="">
      <xdr:nvSpPr>
        <xdr:cNvPr id="187" name="Text Box 113"/>
        <xdr:cNvSpPr txBox="1">
          <a:spLocks noChangeArrowheads="1"/>
        </xdr:cNvSpPr>
      </xdr:nvSpPr>
      <xdr:spPr bwMode="auto">
        <a:xfrm>
          <a:off x="6635750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8</xdr:col>
      <xdr:colOff>0</xdr:colOff>
      <xdr:row>180</xdr:row>
      <xdr:rowOff>9525</xdr:rowOff>
    </xdr:from>
    <xdr:ext cx="104775" cy="209550"/>
    <xdr:sp macro="" textlink="">
      <xdr:nvSpPr>
        <xdr:cNvPr id="188" name="Text Box 113"/>
        <xdr:cNvSpPr txBox="1">
          <a:spLocks noChangeArrowheads="1"/>
        </xdr:cNvSpPr>
      </xdr:nvSpPr>
      <xdr:spPr bwMode="auto">
        <a:xfrm>
          <a:off x="7545917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0</xdr:colOff>
      <xdr:row>180</xdr:row>
      <xdr:rowOff>9525</xdr:rowOff>
    </xdr:from>
    <xdr:ext cx="104775" cy="209550"/>
    <xdr:sp macro="" textlink="">
      <xdr:nvSpPr>
        <xdr:cNvPr id="189" name="Text Box 113"/>
        <xdr:cNvSpPr txBox="1">
          <a:spLocks noChangeArrowheads="1"/>
        </xdr:cNvSpPr>
      </xdr:nvSpPr>
      <xdr:spPr bwMode="auto">
        <a:xfrm>
          <a:off x="8382000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10</xdr:col>
      <xdr:colOff>0</xdr:colOff>
      <xdr:row>180</xdr:row>
      <xdr:rowOff>9525</xdr:rowOff>
    </xdr:from>
    <xdr:ext cx="104775" cy="209550"/>
    <xdr:sp macro="" textlink="">
      <xdr:nvSpPr>
        <xdr:cNvPr id="190" name="Text Box 113"/>
        <xdr:cNvSpPr txBox="1">
          <a:spLocks noChangeArrowheads="1"/>
        </xdr:cNvSpPr>
      </xdr:nvSpPr>
      <xdr:spPr bwMode="auto">
        <a:xfrm>
          <a:off x="9196917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11</xdr:col>
      <xdr:colOff>0</xdr:colOff>
      <xdr:row>180</xdr:row>
      <xdr:rowOff>9525</xdr:rowOff>
    </xdr:from>
    <xdr:ext cx="104775" cy="209550"/>
    <xdr:sp macro="" textlink="">
      <xdr:nvSpPr>
        <xdr:cNvPr id="192" name="Text Box 113"/>
        <xdr:cNvSpPr txBox="1">
          <a:spLocks noChangeArrowheads="1"/>
        </xdr:cNvSpPr>
      </xdr:nvSpPr>
      <xdr:spPr bwMode="auto">
        <a:xfrm>
          <a:off x="10011833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12</xdr:col>
      <xdr:colOff>0</xdr:colOff>
      <xdr:row>180</xdr:row>
      <xdr:rowOff>9525</xdr:rowOff>
    </xdr:from>
    <xdr:ext cx="104775" cy="209550"/>
    <xdr:sp macro="" textlink="">
      <xdr:nvSpPr>
        <xdr:cNvPr id="194" name="Text Box 113"/>
        <xdr:cNvSpPr txBox="1">
          <a:spLocks noChangeArrowheads="1"/>
        </xdr:cNvSpPr>
      </xdr:nvSpPr>
      <xdr:spPr bwMode="auto">
        <a:xfrm>
          <a:off x="10837333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13</xdr:col>
      <xdr:colOff>0</xdr:colOff>
      <xdr:row>180</xdr:row>
      <xdr:rowOff>9525</xdr:rowOff>
    </xdr:from>
    <xdr:ext cx="104775" cy="209550"/>
    <xdr:sp macro="" textlink="">
      <xdr:nvSpPr>
        <xdr:cNvPr id="195" name="Text Box 113"/>
        <xdr:cNvSpPr txBox="1">
          <a:spLocks noChangeArrowheads="1"/>
        </xdr:cNvSpPr>
      </xdr:nvSpPr>
      <xdr:spPr bwMode="auto">
        <a:xfrm>
          <a:off x="11599333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14</xdr:col>
      <xdr:colOff>0</xdr:colOff>
      <xdr:row>180</xdr:row>
      <xdr:rowOff>9525</xdr:rowOff>
    </xdr:from>
    <xdr:ext cx="104775" cy="209550"/>
    <xdr:sp macro="" textlink="">
      <xdr:nvSpPr>
        <xdr:cNvPr id="193" name="Text Box 113"/>
        <xdr:cNvSpPr txBox="1">
          <a:spLocks noChangeArrowheads="1"/>
        </xdr:cNvSpPr>
      </xdr:nvSpPr>
      <xdr:spPr bwMode="auto">
        <a:xfrm>
          <a:off x="12456583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15</xdr:col>
      <xdr:colOff>0</xdr:colOff>
      <xdr:row>180</xdr:row>
      <xdr:rowOff>9525</xdr:rowOff>
    </xdr:from>
    <xdr:ext cx="104775" cy="209550"/>
    <xdr:sp macro="" textlink="">
      <xdr:nvSpPr>
        <xdr:cNvPr id="197" name="Text Box 113"/>
        <xdr:cNvSpPr txBox="1">
          <a:spLocks noChangeArrowheads="1"/>
        </xdr:cNvSpPr>
      </xdr:nvSpPr>
      <xdr:spPr bwMode="auto">
        <a:xfrm>
          <a:off x="13313833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16</xdr:col>
      <xdr:colOff>0</xdr:colOff>
      <xdr:row>180</xdr:row>
      <xdr:rowOff>9525</xdr:rowOff>
    </xdr:from>
    <xdr:ext cx="104775" cy="209550"/>
    <xdr:sp macro="" textlink="">
      <xdr:nvSpPr>
        <xdr:cNvPr id="196" name="Text Box 113"/>
        <xdr:cNvSpPr txBox="1">
          <a:spLocks noChangeArrowheads="1"/>
        </xdr:cNvSpPr>
      </xdr:nvSpPr>
      <xdr:spPr bwMode="auto">
        <a:xfrm>
          <a:off x="14075833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17</xdr:col>
      <xdr:colOff>0</xdr:colOff>
      <xdr:row>180</xdr:row>
      <xdr:rowOff>9525</xdr:rowOff>
    </xdr:from>
    <xdr:ext cx="104775" cy="209550"/>
    <xdr:sp macro="" textlink="">
      <xdr:nvSpPr>
        <xdr:cNvPr id="198" name="Text Box 113"/>
        <xdr:cNvSpPr txBox="1">
          <a:spLocks noChangeArrowheads="1"/>
        </xdr:cNvSpPr>
      </xdr:nvSpPr>
      <xdr:spPr bwMode="auto">
        <a:xfrm>
          <a:off x="14996583" y="3934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18</xdr:col>
      <xdr:colOff>0</xdr:colOff>
      <xdr:row>180</xdr:row>
      <xdr:rowOff>9525</xdr:rowOff>
    </xdr:from>
    <xdr:ext cx="104775" cy="209550"/>
    <xdr:sp macro="" textlink="">
      <xdr:nvSpPr>
        <xdr:cNvPr id="199" name="Text Box 113"/>
        <xdr:cNvSpPr txBox="1">
          <a:spLocks noChangeArrowheads="1"/>
        </xdr:cNvSpPr>
      </xdr:nvSpPr>
      <xdr:spPr bwMode="auto">
        <a:xfrm>
          <a:off x="15859125" y="39462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76200</xdr:rowOff>
    </xdr:from>
    <xdr:ext cx="104775" cy="200025"/>
    <xdr:sp macro="" textlink="">
      <xdr:nvSpPr>
        <xdr:cNvPr id="2" name="Text Box 114"/>
        <xdr:cNvSpPr txBox="1">
          <a:spLocks noChangeArrowheads="1"/>
        </xdr:cNvSpPr>
      </xdr:nvSpPr>
      <xdr:spPr bwMode="auto">
        <a:xfrm>
          <a:off x="3990975" y="16383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135</xdr:row>
      <xdr:rowOff>0</xdr:rowOff>
    </xdr:from>
    <xdr:ext cx="104775" cy="209550"/>
    <xdr:sp macro="" textlink="">
      <xdr:nvSpPr>
        <xdr:cNvPr id="3" name="Text Box 113"/>
        <xdr:cNvSpPr txBox="1">
          <a:spLocks noChangeArrowheads="1"/>
        </xdr:cNvSpPr>
      </xdr:nvSpPr>
      <xdr:spPr bwMode="auto">
        <a:xfrm>
          <a:off x="3990975" y="31127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93</xdr:row>
      <xdr:rowOff>0</xdr:rowOff>
    </xdr:from>
    <xdr:ext cx="104775" cy="209550"/>
    <xdr:sp macro="" textlink="">
      <xdr:nvSpPr>
        <xdr:cNvPr id="4" name="Text Box 113"/>
        <xdr:cNvSpPr txBox="1">
          <a:spLocks noChangeArrowheads="1"/>
        </xdr:cNvSpPr>
      </xdr:nvSpPr>
      <xdr:spPr bwMode="auto">
        <a:xfrm>
          <a:off x="3990975" y="21774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93</xdr:row>
      <xdr:rowOff>0</xdr:rowOff>
    </xdr:from>
    <xdr:ext cx="104775" cy="209550"/>
    <xdr:sp macro="" textlink="">
      <xdr:nvSpPr>
        <xdr:cNvPr id="5" name="Text Box 113"/>
        <xdr:cNvSpPr txBox="1">
          <a:spLocks noChangeArrowheads="1"/>
        </xdr:cNvSpPr>
      </xdr:nvSpPr>
      <xdr:spPr bwMode="auto">
        <a:xfrm>
          <a:off x="3990975" y="21774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0</xdr:rowOff>
    </xdr:from>
    <xdr:ext cx="104775" cy="209550"/>
    <xdr:sp macro="" textlink="">
      <xdr:nvSpPr>
        <xdr:cNvPr id="6" name="Text Box 113"/>
        <xdr:cNvSpPr txBox="1">
          <a:spLocks noChangeArrowheads="1"/>
        </xdr:cNvSpPr>
      </xdr:nvSpPr>
      <xdr:spPr bwMode="auto">
        <a:xfrm>
          <a:off x="3990975" y="35394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7" name="Text Box 113"/>
        <xdr:cNvSpPr txBox="1">
          <a:spLocks noChangeArrowheads="1"/>
        </xdr:cNvSpPr>
      </xdr:nvSpPr>
      <xdr:spPr bwMode="auto">
        <a:xfrm>
          <a:off x="3990975" y="20183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136</xdr:row>
      <xdr:rowOff>9525</xdr:rowOff>
    </xdr:from>
    <xdr:ext cx="104775" cy="209550"/>
    <xdr:sp macro="" textlink="">
      <xdr:nvSpPr>
        <xdr:cNvPr id="8" name="Text Box 113"/>
        <xdr:cNvSpPr txBox="1">
          <a:spLocks noChangeArrowheads="1"/>
        </xdr:cNvSpPr>
      </xdr:nvSpPr>
      <xdr:spPr bwMode="auto">
        <a:xfrm>
          <a:off x="3990975" y="31308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9" name="Text Box 113"/>
        <xdr:cNvSpPr txBox="1">
          <a:spLocks noChangeArrowheads="1"/>
        </xdr:cNvSpPr>
      </xdr:nvSpPr>
      <xdr:spPr bwMode="auto">
        <a:xfrm>
          <a:off x="3990975" y="3506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0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1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2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3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4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5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16" name="Text Box 113"/>
        <xdr:cNvSpPr txBox="1">
          <a:spLocks noChangeArrowheads="1"/>
        </xdr:cNvSpPr>
      </xdr:nvSpPr>
      <xdr:spPr bwMode="auto">
        <a:xfrm>
          <a:off x="3990975" y="31480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17" name="Text Box 113"/>
        <xdr:cNvSpPr txBox="1">
          <a:spLocks noChangeArrowheads="1"/>
        </xdr:cNvSpPr>
      </xdr:nvSpPr>
      <xdr:spPr bwMode="auto">
        <a:xfrm>
          <a:off x="3990975" y="3165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18" name="Text Box 113"/>
        <xdr:cNvSpPr txBox="1">
          <a:spLocks noChangeArrowheads="1"/>
        </xdr:cNvSpPr>
      </xdr:nvSpPr>
      <xdr:spPr bwMode="auto">
        <a:xfrm>
          <a:off x="3990975" y="20183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19" name="Text Box 113"/>
        <xdr:cNvSpPr txBox="1">
          <a:spLocks noChangeArrowheads="1"/>
        </xdr:cNvSpPr>
      </xdr:nvSpPr>
      <xdr:spPr bwMode="auto">
        <a:xfrm>
          <a:off x="3990975" y="21945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0" name="Text Box 113"/>
        <xdr:cNvSpPr txBox="1">
          <a:spLocks noChangeArrowheads="1"/>
        </xdr:cNvSpPr>
      </xdr:nvSpPr>
      <xdr:spPr bwMode="auto">
        <a:xfrm>
          <a:off x="3990975" y="21945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9525</xdr:rowOff>
    </xdr:from>
    <xdr:ext cx="104775" cy="209550"/>
    <xdr:sp macro="" textlink="">
      <xdr:nvSpPr>
        <xdr:cNvPr id="21" name="Text Box 113"/>
        <xdr:cNvSpPr txBox="1">
          <a:spLocks noChangeArrowheads="1"/>
        </xdr:cNvSpPr>
      </xdr:nvSpPr>
      <xdr:spPr bwMode="auto">
        <a:xfrm>
          <a:off x="3990975" y="20193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2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3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4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5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104</xdr:row>
      <xdr:rowOff>0</xdr:rowOff>
    </xdr:from>
    <xdr:ext cx="104775" cy="209550"/>
    <xdr:sp macro="" textlink="">
      <xdr:nvSpPr>
        <xdr:cNvPr id="26" name="Text Box 113"/>
        <xdr:cNvSpPr txBox="1">
          <a:spLocks noChangeArrowheads="1"/>
        </xdr:cNvSpPr>
      </xdr:nvSpPr>
      <xdr:spPr bwMode="auto">
        <a:xfrm>
          <a:off x="3990975" y="23964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104</xdr:row>
      <xdr:rowOff>0</xdr:rowOff>
    </xdr:from>
    <xdr:ext cx="104775" cy="209550"/>
    <xdr:sp macro="" textlink="">
      <xdr:nvSpPr>
        <xdr:cNvPr id="27" name="Text Box 113"/>
        <xdr:cNvSpPr txBox="1">
          <a:spLocks noChangeArrowheads="1"/>
        </xdr:cNvSpPr>
      </xdr:nvSpPr>
      <xdr:spPr bwMode="auto">
        <a:xfrm>
          <a:off x="3990975" y="23964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8" name="Text Box 113"/>
        <xdr:cNvSpPr txBox="1">
          <a:spLocks noChangeArrowheads="1"/>
        </xdr:cNvSpPr>
      </xdr:nvSpPr>
      <xdr:spPr bwMode="auto">
        <a:xfrm>
          <a:off x="3990975" y="21945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9" name="Text Box 113"/>
        <xdr:cNvSpPr txBox="1">
          <a:spLocks noChangeArrowheads="1"/>
        </xdr:cNvSpPr>
      </xdr:nvSpPr>
      <xdr:spPr bwMode="auto">
        <a:xfrm>
          <a:off x="3990975" y="21945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0" name="Text Box 113"/>
        <xdr:cNvSpPr txBox="1">
          <a:spLocks noChangeArrowheads="1"/>
        </xdr:cNvSpPr>
      </xdr:nvSpPr>
      <xdr:spPr bwMode="auto">
        <a:xfrm>
          <a:off x="3990975" y="22288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1" name="Text Box 113"/>
        <xdr:cNvSpPr txBox="1">
          <a:spLocks noChangeArrowheads="1"/>
        </xdr:cNvSpPr>
      </xdr:nvSpPr>
      <xdr:spPr bwMode="auto">
        <a:xfrm>
          <a:off x="3990975" y="22288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2" name="Text Box 113"/>
        <xdr:cNvSpPr txBox="1">
          <a:spLocks noChangeArrowheads="1"/>
        </xdr:cNvSpPr>
      </xdr:nvSpPr>
      <xdr:spPr bwMode="auto">
        <a:xfrm>
          <a:off x="3990975" y="22288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3" name="Text Box 113"/>
        <xdr:cNvSpPr txBox="1">
          <a:spLocks noChangeArrowheads="1"/>
        </xdr:cNvSpPr>
      </xdr:nvSpPr>
      <xdr:spPr bwMode="auto">
        <a:xfrm>
          <a:off x="3990975" y="22288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4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5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6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7" name="Text Box 113"/>
        <xdr:cNvSpPr txBox="1">
          <a:spLocks noChangeArrowheads="1"/>
        </xdr:cNvSpPr>
      </xdr:nvSpPr>
      <xdr:spPr bwMode="auto">
        <a:xfrm>
          <a:off x="3990975" y="23793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38" name="Text Box 113"/>
        <xdr:cNvSpPr txBox="1">
          <a:spLocks noChangeArrowheads="1"/>
        </xdr:cNvSpPr>
      </xdr:nvSpPr>
      <xdr:spPr bwMode="auto">
        <a:xfrm>
          <a:off x="3990975" y="20183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9525</xdr:rowOff>
    </xdr:from>
    <xdr:ext cx="104775" cy="209550"/>
    <xdr:sp macro="" textlink="">
      <xdr:nvSpPr>
        <xdr:cNvPr id="39" name="Text Box 113"/>
        <xdr:cNvSpPr txBox="1">
          <a:spLocks noChangeArrowheads="1"/>
        </xdr:cNvSpPr>
      </xdr:nvSpPr>
      <xdr:spPr bwMode="auto">
        <a:xfrm>
          <a:off x="3990975" y="20193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0</xdr:rowOff>
    </xdr:from>
    <xdr:ext cx="104775" cy="209550"/>
    <xdr:sp macro="" textlink="">
      <xdr:nvSpPr>
        <xdr:cNvPr id="40" name="Text Box 113"/>
        <xdr:cNvSpPr txBox="1">
          <a:spLocks noChangeArrowheads="1"/>
        </xdr:cNvSpPr>
      </xdr:nvSpPr>
      <xdr:spPr bwMode="auto">
        <a:xfrm>
          <a:off x="3990975" y="20459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9525</xdr:rowOff>
    </xdr:from>
    <xdr:ext cx="104775" cy="209550"/>
    <xdr:sp macro="" textlink="">
      <xdr:nvSpPr>
        <xdr:cNvPr id="41" name="Text Box 113"/>
        <xdr:cNvSpPr txBox="1">
          <a:spLocks noChangeArrowheads="1"/>
        </xdr:cNvSpPr>
      </xdr:nvSpPr>
      <xdr:spPr bwMode="auto">
        <a:xfrm>
          <a:off x="3990975" y="20469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89</xdr:row>
      <xdr:rowOff>0</xdr:rowOff>
    </xdr:from>
    <xdr:ext cx="104775" cy="209550"/>
    <xdr:sp macro="" textlink="">
      <xdr:nvSpPr>
        <xdr:cNvPr id="42" name="Text Box 113"/>
        <xdr:cNvSpPr txBox="1">
          <a:spLocks noChangeArrowheads="1"/>
        </xdr:cNvSpPr>
      </xdr:nvSpPr>
      <xdr:spPr bwMode="auto">
        <a:xfrm>
          <a:off x="3990975" y="20783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89</xdr:row>
      <xdr:rowOff>9525</xdr:rowOff>
    </xdr:from>
    <xdr:ext cx="104775" cy="209550"/>
    <xdr:sp macro="" textlink="">
      <xdr:nvSpPr>
        <xdr:cNvPr id="43" name="Text Box 113"/>
        <xdr:cNvSpPr txBox="1">
          <a:spLocks noChangeArrowheads="1"/>
        </xdr:cNvSpPr>
      </xdr:nvSpPr>
      <xdr:spPr bwMode="auto">
        <a:xfrm>
          <a:off x="3990975" y="20793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90</xdr:row>
      <xdr:rowOff>0</xdr:rowOff>
    </xdr:from>
    <xdr:ext cx="104775" cy="209550"/>
    <xdr:sp macro="" textlink="">
      <xdr:nvSpPr>
        <xdr:cNvPr id="44" name="Text Box 113"/>
        <xdr:cNvSpPr txBox="1">
          <a:spLocks noChangeArrowheads="1"/>
        </xdr:cNvSpPr>
      </xdr:nvSpPr>
      <xdr:spPr bwMode="auto">
        <a:xfrm>
          <a:off x="3990975" y="21107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90</xdr:row>
      <xdr:rowOff>9525</xdr:rowOff>
    </xdr:from>
    <xdr:ext cx="104775" cy="209550"/>
    <xdr:sp macro="" textlink="">
      <xdr:nvSpPr>
        <xdr:cNvPr id="45" name="Text Box 113"/>
        <xdr:cNvSpPr txBox="1">
          <a:spLocks noChangeArrowheads="1"/>
        </xdr:cNvSpPr>
      </xdr:nvSpPr>
      <xdr:spPr bwMode="auto">
        <a:xfrm>
          <a:off x="3990975" y="2111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46" name="Text Box 113"/>
        <xdr:cNvSpPr txBox="1">
          <a:spLocks noChangeArrowheads="1"/>
        </xdr:cNvSpPr>
      </xdr:nvSpPr>
      <xdr:spPr bwMode="auto">
        <a:xfrm>
          <a:off x="3990975" y="31480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47" name="Text Box 113"/>
        <xdr:cNvSpPr txBox="1">
          <a:spLocks noChangeArrowheads="1"/>
        </xdr:cNvSpPr>
      </xdr:nvSpPr>
      <xdr:spPr bwMode="auto">
        <a:xfrm>
          <a:off x="3990975" y="3165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48" name="Text Box 113"/>
        <xdr:cNvSpPr txBox="1">
          <a:spLocks noChangeArrowheads="1"/>
        </xdr:cNvSpPr>
      </xdr:nvSpPr>
      <xdr:spPr bwMode="auto">
        <a:xfrm>
          <a:off x="3990975" y="3165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49" name="Text Box 113"/>
        <xdr:cNvSpPr txBox="1">
          <a:spLocks noChangeArrowheads="1"/>
        </xdr:cNvSpPr>
      </xdr:nvSpPr>
      <xdr:spPr bwMode="auto">
        <a:xfrm>
          <a:off x="3990975" y="31823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50" name="Text Box 113"/>
        <xdr:cNvSpPr txBox="1">
          <a:spLocks noChangeArrowheads="1"/>
        </xdr:cNvSpPr>
      </xdr:nvSpPr>
      <xdr:spPr bwMode="auto">
        <a:xfrm>
          <a:off x="3990975" y="31823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51" name="Text Box 113"/>
        <xdr:cNvSpPr txBox="1">
          <a:spLocks noChangeArrowheads="1"/>
        </xdr:cNvSpPr>
      </xdr:nvSpPr>
      <xdr:spPr bwMode="auto">
        <a:xfrm>
          <a:off x="3990975" y="31823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2" name="Text Box 113"/>
        <xdr:cNvSpPr txBox="1">
          <a:spLocks noChangeArrowheads="1"/>
        </xdr:cNvSpPr>
      </xdr:nvSpPr>
      <xdr:spPr bwMode="auto">
        <a:xfrm>
          <a:off x="3990975" y="32337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3" name="Text Box 113"/>
        <xdr:cNvSpPr txBox="1">
          <a:spLocks noChangeArrowheads="1"/>
        </xdr:cNvSpPr>
      </xdr:nvSpPr>
      <xdr:spPr bwMode="auto">
        <a:xfrm>
          <a:off x="3990975" y="32337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4" name="Text Box 113"/>
        <xdr:cNvSpPr txBox="1">
          <a:spLocks noChangeArrowheads="1"/>
        </xdr:cNvSpPr>
      </xdr:nvSpPr>
      <xdr:spPr bwMode="auto">
        <a:xfrm>
          <a:off x="3990975" y="32337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55" name="Text Box 113"/>
        <xdr:cNvSpPr txBox="1">
          <a:spLocks noChangeArrowheads="1"/>
        </xdr:cNvSpPr>
      </xdr:nvSpPr>
      <xdr:spPr bwMode="auto">
        <a:xfrm>
          <a:off x="3990975" y="33861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56" name="Text Box 113"/>
        <xdr:cNvSpPr txBox="1">
          <a:spLocks noChangeArrowheads="1"/>
        </xdr:cNvSpPr>
      </xdr:nvSpPr>
      <xdr:spPr bwMode="auto">
        <a:xfrm>
          <a:off x="3990975" y="33861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57" name="Text Box 113"/>
        <xdr:cNvSpPr txBox="1">
          <a:spLocks noChangeArrowheads="1"/>
        </xdr:cNvSpPr>
      </xdr:nvSpPr>
      <xdr:spPr bwMode="auto">
        <a:xfrm>
          <a:off x="3990975" y="34204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58" name="Text Box 113"/>
        <xdr:cNvSpPr txBox="1">
          <a:spLocks noChangeArrowheads="1"/>
        </xdr:cNvSpPr>
      </xdr:nvSpPr>
      <xdr:spPr bwMode="auto">
        <a:xfrm>
          <a:off x="3990975" y="34204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59" name="Text Box 113"/>
        <xdr:cNvSpPr txBox="1">
          <a:spLocks noChangeArrowheads="1"/>
        </xdr:cNvSpPr>
      </xdr:nvSpPr>
      <xdr:spPr bwMode="auto">
        <a:xfrm>
          <a:off x="3990975" y="34375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60" name="Text Box 113"/>
        <xdr:cNvSpPr txBox="1">
          <a:spLocks noChangeArrowheads="1"/>
        </xdr:cNvSpPr>
      </xdr:nvSpPr>
      <xdr:spPr bwMode="auto">
        <a:xfrm>
          <a:off x="3990975" y="34375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1" name="Text Box 113"/>
        <xdr:cNvSpPr txBox="1">
          <a:spLocks noChangeArrowheads="1"/>
        </xdr:cNvSpPr>
      </xdr:nvSpPr>
      <xdr:spPr bwMode="auto">
        <a:xfrm>
          <a:off x="3990975" y="34547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2" name="Text Box 113"/>
        <xdr:cNvSpPr txBox="1">
          <a:spLocks noChangeArrowheads="1"/>
        </xdr:cNvSpPr>
      </xdr:nvSpPr>
      <xdr:spPr bwMode="auto">
        <a:xfrm>
          <a:off x="3990975" y="34547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3" name="Text Box 113"/>
        <xdr:cNvSpPr txBox="1">
          <a:spLocks noChangeArrowheads="1"/>
        </xdr:cNvSpPr>
      </xdr:nvSpPr>
      <xdr:spPr bwMode="auto">
        <a:xfrm>
          <a:off x="3990975" y="34547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4" name="Text Box 113"/>
        <xdr:cNvSpPr txBox="1">
          <a:spLocks noChangeArrowheads="1"/>
        </xdr:cNvSpPr>
      </xdr:nvSpPr>
      <xdr:spPr bwMode="auto">
        <a:xfrm>
          <a:off x="3990975" y="34547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5" name="Text Box 113"/>
        <xdr:cNvSpPr txBox="1">
          <a:spLocks noChangeArrowheads="1"/>
        </xdr:cNvSpPr>
      </xdr:nvSpPr>
      <xdr:spPr bwMode="auto">
        <a:xfrm>
          <a:off x="3990975" y="34718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6" name="Text Box 113"/>
        <xdr:cNvSpPr txBox="1">
          <a:spLocks noChangeArrowheads="1"/>
        </xdr:cNvSpPr>
      </xdr:nvSpPr>
      <xdr:spPr bwMode="auto">
        <a:xfrm>
          <a:off x="3990975" y="34718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7" name="Text Box 113"/>
        <xdr:cNvSpPr txBox="1">
          <a:spLocks noChangeArrowheads="1"/>
        </xdr:cNvSpPr>
      </xdr:nvSpPr>
      <xdr:spPr bwMode="auto">
        <a:xfrm>
          <a:off x="3990975" y="34718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8" name="Text Box 113"/>
        <xdr:cNvSpPr txBox="1">
          <a:spLocks noChangeArrowheads="1"/>
        </xdr:cNvSpPr>
      </xdr:nvSpPr>
      <xdr:spPr bwMode="auto">
        <a:xfrm>
          <a:off x="3990975" y="34718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69" name="Text Box 113"/>
        <xdr:cNvSpPr txBox="1">
          <a:spLocks noChangeArrowheads="1"/>
        </xdr:cNvSpPr>
      </xdr:nvSpPr>
      <xdr:spPr bwMode="auto">
        <a:xfrm>
          <a:off x="3990975" y="34890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0" name="Text Box 113"/>
        <xdr:cNvSpPr txBox="1">
          <a:spLocks noChangeArrowheads="1"/>
        </xdr:cNvSpPr>
      </xdr:nvSpPr>
      <xdr:spPr bwMode="auto">
        <a:xfrm>
          <a:off x="3990975" y="34890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1" name="Text Box 113"/>
        <xdr:cNvSpPr txBox="1">
          <a:spLocks noChangeArrowheads="1"/>
        </xdr:cNvSpPr>
      </xdr:nvSpPr>
      <xdr:spPr bwMode="auto">
        <a:xfrm>
          <a:off x="3990975" y="34890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2" name="Text Box 113"/>
        <xdr:cNvSpPr txBox="1">
          <a:spLocks noChangeArrowheads="1"/>
        </xdr:cNvSpPr>
      </xdr:nvSpPr>
      <xdr:spPr bwMode="auto">
        <a:xfrm>
          <a:off x="3990975" y="34890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3" name="Text Box 113"/>
        <xdr:cNvSpPr txBox="1">
          <a:spLocks noChangeArrowheads="1"/>
        </xdr:cNvSpPr>
      </xdr:nvSpPr>
      <xdr:spPr bwMode="auto">
        <a:xfrm>
          <a:off x="3990975" y="3506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4" name="Text Box 113"/>
        <xdr:cNvSpPr txBox="1">
          <a:spLocks noChangeArrowheads="1"/>
        </xdr:cNvSpPr>
      </xdr:nvSpPr>
      <xdr:spPr bwMode="auto">
        <a:xfrm>
          <a:off x="3990975" y="3506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5" name="Text Box 113"/>
        <xdr:cNvSpPr txBox="1">
          <a:spLocks noChangeArrowheads="1"/>
        </xdr:cNvSpPr>
      </xdr:nvSpPr>
      <xdr:spPr bwMode="auto">
        <a:xfrm>
          <a:off x="3990975" y="3506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6" name="Text Box 113"/>
        <xdr:cNvSpPr txBox="1">
          <a:spLocks noChangeArrowheads="1"/>
        </xdr:cNvSpPr>
      </xdr:nvSpPr>
      <xdr:spPr bwMode="auto">
        <a:xfrm>
          <a:off x="3990975" y="3506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7" name="Text Box 113"/>
        <xdr:cNvSpPr txBox="1">
          <a:spLocks noChangeArrowheads="1"/>
        </xdr:cNvSpPr>
      </xdr:nvSpPr>
      <xdr:spPr bwMode="auto">
        <a:xfrm>
          <a:off x="3990975" y="35232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8" name="Text Box 113"/>
        <xdr:cNvSpPr txBox="1">
          <a:spLocks noChangeArrowheads="1"/>
        </xdr:cNvSpPr>
      </xdr:nvSpPr>
      <xdr:spPr bwMode="auto">
        <a:xfrm>
          <a:off x="3990975" y="35232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9" name="Text Box 113"/>
        <xdr:cNvSpPr txBox="1">
          <a:spLocks noChangeArrowheads="1"/>
        </xdr:cNvSpPr>
      </xdr:nvSpPr>
      <xdr:spPr bwMode="auto">
        <a:xfrm>
          <a:off x="3990975" y="35232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80" name="Text Box 113"/>
        <xdr:cNvSpPr txBox="1">
          <a:spLocks noChangeArrowheads="1"/>
        </xdr:cNvSpPr>
      </xdr:nvSpPr>
      <xdr:spPr bwMode="auto">
        <a:xfrm>
          <a:off x="3990975" y="35232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1" name="Text Box 113"/>
        <xdr:cNvSpPr txBox="1">
          <a:spLocks noChangeArrowheads="1"/>
        </xdr:cNvSpPr>
      </xdr:nvSpPr>
      <xdr:spPr bwMode="auto">
        <a:xfrm>
          <a:off x="3990975" y="35404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2" name="Text Box 113"/>
        <xdr:cNvSpPr txBox="1">
          <a:spLocks noChangeArrowheads="1"/>
        </xdr:cNvSpPr>
      </xdr:nvSpPr>
      <xdr:spPr bwMode="auto">
        <a:xfrm>
          <a:off x="3990975" y="35404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3" name="Text Box 113"/>
        <xdr:cNvSpPr txBox="1">
          <a:spLocks noChangeArrowheads="1"/>
        </xdr:cNvSpPr>
      </xdr:nvSpPr>
      <xdr:spPr bwMode="auto">
        <a:xfrm>
          <a:off x="3990975" y="35404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4" name="Text Box 113"/>
        <xdr:cNvSpPr txBox="1">
          <a:spLocks noChangeArrowheads="1"/>
        </xdr:cNvSpPr>
      </xdr:nvSpPr>
      <xdr:spPr bwMode="auto">
        <a:xfrm>
          <a:off x="3990975" y="35404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5" name="Text Box 113"/>
        <xdr:cNvSpPr txBox="1">
          <a:spLocks noChangeArrowheads="1"/>
        </xdr:cNvSpPr>
      </xdr:nvSpPr>
      <xdr:spPr bwMode="auto">
        <a:xfrm>
          <a:off x="3990975" y="35575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6" name="Text Box 113"/>
        <xdr:cNvSpPr txBox="1">
          <a:spLocks noChangeArrowheads="1"/>
        </xdr:cNvSpPr>
      </xdr:nvSpPr>
      <xdr:spPr bwMode="auto">
        <a:xfrm>
          <a:off x="3990975" y="35575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7" name="Text Box 113"/>
        <xdr:cNvSpPr txBox="1">
          <a:spLocks noChangeArrowheads="1"/>
        </xdr:cNvSpPr>
      </xdr:nvSpPr>
      <xdr:spPr bwMode="auto">
        <a:xfrm>
          <a:off x="3990975" y="35575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8" name="Text Box 113"/>
        <xdr:cNvSpPr txBox="1">
          <a:spLocks noChangeArrowheads="1"/>
        </xdr:cNvSpPr>
      </xdr:nvSpPr>
      <xdr:spPr bwMode="auto">
        <a:xfrm>
          <a:off x="3990975" y="35575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89" name="Text Box 113"/>
        <xdr:cNvSpPr txBox="1">
          <a:spLocks noChangeArrowheads="1"/>
        </xdr:cNvSpPr>
      </xdr:nvSpPr>
      <xdr:spPr bwMode="auto">
        <a:xfrm>
          <a:off x="3990975" y="3574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0" name="Text Box 113"/>
        <xdr:cNvSpPr txBox="1">
          <a:spLocks noChangeArrowheads="1"/>
        </xdr:cNvSpPr>
      </xdr:nvSpPr>
      <xdr:spPr bwMode="auto">
        <a:xfrm>
          <a:off x="3990975" y="3574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1" name="Text Box 113"/>
        <xdr:cNvSpPr txBox="1">
          <a:spLocks noChangeArrowheads="1"/>
        </xdr:cNvSpPr>
      </xdr:nvSpPr>
      <xdr:spPr bwMode="auto">
        <a:xfrm>
          <a:off x="3990975" y="3574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2" name="Text Box 113"/>
        <xdr:cNvSpPr txBox="1">
          <a:spLocks noChangeArrowheads="1"/>
        </xdr:cNvSpPr>
      </xdr:nvSpPr>
      <xdr:spPr bwMode="auto">
        <a:xfrm>
          <a:off x="3990975" y="3574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3" name="Text Box 113"/>
        <xdr:cNvSpPr txBox="1">
          <a:spLocks noChangeArrowheads="1"/>
        </xdr:cNvSpPr>
      </xdr:nvSpPr>
      <xdr:spPr bwMode="auto">
        <a:xfrm>
          <a:off x="3990975" y="35918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4" name="Text Box 113"/>
        <xdr:cNvSpPr txBox="1">
          <a:spLocks noChangeArrowheads="1"/>
        </xdr:cNvSpPr>
      </xdr:nvSpPr>
      <xdr:spPr bwMode="auto">
        <a:xfrm>
          <a:off x="3990975" y="35918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5" name="Text Box 113"/>
        <xdr:cNvSpPr txBox="1">
          <a:spLocks noChangeArrowheads="1"/>
        </xdr:cNvSpPr>
      </xdr:nvSpPr>
      <xdr:spPr bwMode="auto">
        <a:xfrm>
          <a:off x="3990975" y="35918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6" name="Text Box 113"/>
        <xdr:cNvSpPr txBox="1">
          <a:spLocks noChangeArrowheads="1"/>
        </xdr:cNvSpPr>
      </xdr:nvSpPr>
      <xdr:spPr bwMode="auto">
        <a:xfrm>
          <a:off x="3990975" y="35918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7" name="Text Box 113"/>
        <xdr:cNvSpPr txBox="1">
          <a:spLocks noChangeArrowheads="1"/>
        </xdr:cNvSpPr>
      </xdr:nvSpPr>
      <xdr:spPr bwMode="auto">
        <a:xfrm>
          <a:off x="3990975" y="36090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8" name="Text Box 113"/>
        <xdr:cNvSpPr txBox="1">
          <a:spLocks noChangeArrowheads="1"/>
        </xdr:cNvSpPr>
      </xdr:nvSpPr>
      <xdr:spPr bwMode="auto">
        <a:xfrm>
          <a:off x="3990975" y="36090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9" name="Text Box 113"/>
        <xdr:cNvSpPr txBox="1">
          <a:spLocks noChangeArrowheads="1"/>
        </xdr:cNvSpPr>
      </xdr:nvSpPr>
      <xdr:spPr bwMode="auto">
        <a:xfrm>
          <a:off x="3990975" y="36090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100" name="Text Box 113"/>
        <xdr:cNvSpPr txBox="1">
          <a:spLocks noChangeArrowheads="1"/>
        </xdr:cNvSpPr>
      </xdr:nvSpPr>
      <xdr:spPr bwMode="auto">
        <a:xfrm>
          <a:off x="3990975" y="36090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1" name="Text Box 113"/>
        <xdr:cNvSpPr txBox="1">
          <a:spLocks noChangeArrowheads="1"/>
        </xdr:cNvSpPr>
      </xdr:nvSpPr>
      <xdr:spPr bwMode="auto">
        <a:xfrm>
          <a:off x="3990975" y="3626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2" name="Text Box 113"/>
        <xdr:cNvSpPr txBox="1">
          <a:spLocks noChangeArrowheads="1"/>
        </xdr:cNvSpPr>
      </xdr:nvSpPr>
      <xdr:spPr bwMode="auto">
        <a:xfrm>
          <a:off x="3990975" y="3626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3" name="Text Box 113"/>
        <xdr:cNvSpPr txBox="1">
          <a:spLocks noChangeArrowheads="1"/>
        </xdr:cNvSpPr>
      </xdr:nvSpPr>
      <xdr:spPr bwMode="auto">
        <a:xfrm>
          <a:off x="3990975" y="3626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4" name="Text Box 113"/>
        <xdr:cNvSpPr txBox="1">
          <a:spLocks noChangeArrowheads="1"/>
        </xdr:cNvSpPr>
      </xdr:nvSpPr>
      <xdr:spPr bwMode="auto">
        <a:xfrm>
          <a:off x="3990975" y="3626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5" name="Text Box 113"/>
        <xdr:cNvSpPr txBox="1">
          <a:spLocks noChangeArrowheads="1"/>
        </xdr:cNvSpPr>
      </xdr:nvSpPr>
      <xdr:spPr bwMode="auto">
        <a:xfrm>
          <a:off x="3990975" y="36433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6" name="Text Box 113"/>
        <xdr:cNvSpPr txBox="1">
          <a:spLocks noChangeArrowheads="1"/>
        </xdr:cNvSpPr>
      </xdr:nvSpPr>
      <xdr:spPr bwMode="auto">
        <a:xfrm>
          <a:off x="3990975" y="36433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7" name="Text Box 113"/>
        <xdr:cNvSpPr txBox="1">
          <a:spLocks noChangeArrowheads="1"/>
        </xdr:cNvSpPr>
      </xdr:nvSpPr>
      <xdr:spPr bwMode="auto">
        <a:xfrm>
          <a:off x="3990975" y="36433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8" name="Text Box 113"/>
        <xdr:cNvSpPr txBox="1">
          <a:spLocks noChangeArrowheads="1"/>
        </xdr:cNvSpPr>
      </xdr:nvSpPr>
      <xdr:spPr bwMode="auto">
        <a:xfrm>
          <a:off x="3990975" y="36433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09" name="Text Box 113"/>
        <xdr:cNvSpPr txBox="1">
          <a:spLocks noChangeArrowheads="1"/>
        </xdr:cNvSpPr>
      </xdr:nvSpPr>
      <xdr:spPr bwMode="auto">
        <a:xfrm>
          <a:off x="3990975" y="36604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0" name="Text Box 113"/>
        <xdr:cNvSpPr txBox="1">
          <a:spLocks noChangeArrowheads="1"/>
        </xdr:cNvSpPr>
      </xdr:nvSpPr>
      <xdr:spPr bwMode="auto">
        <a:xfrm>
          <a:off x="3990975" y="36604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1" name="Text Box 113"/>
        <xdr:cNvSpPr txBox="1">
          <a:spLocks noChangeArrowheads="1"/>
        </xdr:cNvSpPr>
      </xdr:nvSpPr>
      <xdr:spPr bwMode="auto">
        <a:xfrm>
          <a:off x="3990975" y="36604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2" name="Text Box 113"/>
        <xdr:cNvSpPr txBox="1">
          <a:spLocks noChangeArrowheads="1"/>
        </xdr:cNvSpPr>
      </xdr:nvSpPr>
      <xdr:spPr bwMode="auto">
        <a:xfrm>
          <a:off x="3990975" y="36604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3" name="Text Box 113"/>
        <xdr:cNvSpPr txBox="1">
          <a:spLocks noChangeArrowheads="1"/>
        </xdr:cNvSpPr>
      </xdr:nvSpPr>
      <xdr:spPr bwMode="auto">
        <a:xfrm>
          <a:off x="3990975" y="36776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3990975" y="36776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5" name="Text Box 113"/>
        <xdr:cNvSpPr txBox="1">
          <a:spLocks noChangeArrowheads="1"/>
        </xdr:cNvSpPr>
      </xdr:nvSpPr>
      <xdr:spPr bwMode="auto">
        <a:xfrm>
          <a:off x="3990975" y="36776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6" name="Text Box 113"/>
        <xdr:cNvSpPr txBox="1">
          <a:spLocks noChangeArrowheads="1"/>
        </xdr:cNvSpPr>
      </xdr:nvSpPr>
      <xdr:spPr bwMode="auto">
        <a:xfrm>
          <a:off x="3990975" y="36776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7" name="Text Box 113"/>
        <xdr:cNvSpPr txBox="1">
          <a:spLocks noChangeArrowheads="1"/>
        </xdr:cNvSpPr>
      </xdr:nvSpPr>
      <xdr:spPr bwMode="auto">
        <a:xfrm>
          <a:off x="3990975" y="36947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8" name="Text Box 113"/>
        <xdr:cNvSpPr txBox="1">
          <a:spLocks noChangeArrowheads="1"/>
        </xdr:cNvSpPr>
      </xdr:nvSpPr>
      <xdr:spPr bwMode="auto">
        <a:xfrm>
          <a:off x="3990975" y="36947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9" name="Text Box 113"/>
        <xdr:cNvSpPr txBox="1">
          <a:spLocks noChangeArrowheads="1"/>
        </xdr:cNvSpPr>
      </xdr:nvSpPr>
      <xdr:spPr bwMode="auto">
        <a:xfrm>
          <a:off x="3990975" y="36947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20" name="Text Box 113"/>
        <xdr:cNvSpPr txBox="1">
          <a:spLocks noChangeArrowheads="1"/>
        </xdr:cNvSpPr>
      </xdr:nvSpPr>
      <xdr:spPr bwMode="auto">
        <a:xfrm>
          <a:off x="3990975" y="36947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1" name="Text Box 113"/>
        <xdr:cNvSpPr txBox="1">
          <a:spLocks noChangeArrowheads="1"/>
        </xdr:cNvSpPr>
      </xdr:nvSpPr>
      <xdr:spPr bwMode="auto">
        <a:xfrm>
          <a:off x="3990975" y="37118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2" name="Text Box 113"/>
        <xdr:cNvSpPr txBox="1">
          <a:spLocks noChangeArrowheads="1"/>
        </xdr:cNvSpPr>
      </xdr:nvSpPr>
      <xdr:spPr bwMode="auto">
        <a:xfrm>
          <a:off x="3990975" y="37118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3" name="Text Box 113"/>
        <xdr:cNvSpPr txBox="1">
          <a:spLocks noChangeArrowheads="1"/>
        </xdr:cNvSpPr>
      </xdr:nvSpPr>
      <xdr:spPr bwMode="auto">
        <a:xfrm>
          <a:off x="3990975" y="37118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4" name="Text Box 113"/>
        <xdr:cNvSpPr txBox="1">
          <a:spLocks noChangeArrowheads="1"/>
        </xdr:cNvSpPr>
      </xdr:nvSpPr>
      <xdr:spPr bwMode="auto">
        <a:xfrm>
          <a:off x="3990975" y="37118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5" name="Text Box 113"/>
        <xdr:cNvSpPr txBox="1">
          <a:spLocks noChangeArrowheads="1"/>
        </xdr:cNvSpPr>
      </xdr:nvSpPr>
      <xdr:spPr bwMode="auto">
        <a:xfrm>
          <a:off x="3990975" y="37290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6" name="Text Box 113"/>
        <xdr:cNvSpPr txBox="1">
          <a:spLocks noChangeArrowheads="1"/>
        </xdr:cNvSpPr>
      </xdr:nvSpPr>
      <xdr:spPr bwMode="auto">
        <a:xfrm>
          <a:off x="3990975" y="37290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7" name="Text Box 113"/>
        <xdr:cNvSpPr txBox="1">
          <a:spLocks noChangeArrowheads="1"/>
        </xdr:cNvSpPr>
      </xdr:nvSpPr>
      <xdr:spPr bwMode="auto">
        <a:xfrm>
          <a:off x="3990975" y="37290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8" name="Text Box 113"/>
        <xdr:cNvSpPr txBox="1">
          <a:spLocks noChangeArrowheads="1"/>
        </xdr:cNvSpPr>
      </xdr:nvSpPr>
      <xdr:spPr bwMode="auto">
        <a:xfrm>
          <a:off x="3990975" y="37290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29" name="Text Box 113"/>
        <xdr:cNvSpPr txBox="1">
          <a:spLocks noChangeArrowheads="1"/>
        </xdr:cNvSpPr>
      </xdr:nvSpPr>
      <xdr:spPr bwMode="auto">
        <a:xfrm>
          <a:off x="3990975" y="37461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0" name="Text Box 113"/>
        <xdr:cNvSpPr txBox="1">
          <a:spLocks noChangeArrowheads="1"/>
        </xdr:cNvSpPr>
      </xdr:nvSpPr>
      <xdr:spPr bwMode="auto">
        <a:xfrm>
          <a:off x="3990975" y="37461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1" name="Text Box 113"/>
        <xdr:cNvSpPr txBox="1">
          <a:spLocks noChangeArrowheads="1"/>
        </xdr:cNvSpPr>
      </xdr:nvSpPr>
      <xdr:spPr bwMode="auto">
        <a:xfrm>
          <a:off x="3990975" y="37461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2" name="Text Box 113"/>
        <xdr:cNvSpPr txBox="1">
          <a:spLocks noChangeArrowheads="1"/>
        </xdr:cNvSpPr>
      </xdr:nvSpPr>
      <xdr:spPr bwMode="auto">
        <a:xfrm>
          <a:off x="3990975" y="37461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3" name="Text Box 113"/>
        <xdr:cNvSpPr txBox="1">
          <a:spLocks noChangeArrowheads="1"/>
        </xdr:cNvSpPr>
      </xdr:nvSpPr>
      <xdr:spPr bwMode="auto">
        <a:xfrm>
          <a:off x="3990975" y="37633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4" name="Text Box 113"/>
        <xdr:cNvSpPr txBox="1">
          <a:spLocks noChangeArrowheads="1"/>
        </xdr:cNvSpPr>
      </xdr:nvSpPr>
      <xdr:spPr bwMode="auto">
        <a:xfrm>
          <a:off x="3990975" y="37633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5" name="Text Box 113"/>
        <xdr:cNvSpPr txBox="1">
          <a:spLocks noChangeArrowheads="1"/>
        </xdr:cNvSpPr>
      </xdr:nvSpPr>
      <xdr:spPr bwMode="auto">
        <a:xfrm>
          <a:off x="3990975" y="37633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6" name="Text Box 113"/>
        <xdr:cNvSpPr txBox="1">
          <a:spLocks noChangeArrowheads="1"/>
        </xdr:cNvSpPr>
      </xdr:nvSpPr>
      <xdr:spPr bwMode="auto">
        <a:xfrm>
          <a:off x="3990975" y="37633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7" name="Text Box 113"/>
        <xdr:cNvSpPr txBox="1">
          <a:spLocks noChangeArrowheads="1"/>
        </xdr:cNvSpPr>
      </xdr:nvSpPr>
      <xdr:spPr bwMode="auto">
        <a:xfrm>
          <a:off x="3990975" y="3795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8" name="Text Box 113"/>
        <xdr:cNvSpPr txBox="1">
          <a:spLocks noChangeArrowheads="1"/>
        </xdr:cNvSpPr>
      </xdr:nvSpPr>
      <xdr:spPr bwMode="auto">
        <a:xfrm>
          <a:off x="3990975" y="3795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9" name="Text Box 113"/>
        <xdr:cNvSpPr txBox="1">
          <a:spLocks noChangeArrowheads="1"/>
        </xdr:cNvSpPr>
      </xdr:nvSpPr>
      <xdr:spPr bwMode="auto">
        <a:xfrm>
          <a:off x="3990975" y="3795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40" name="Text Box 113"/>
        <xdr:cNvSpPr txBox="1">
          <a:spLocks noChangeArrowheads="1"/>
        </xdr:cNvSpPr>
      </xdr:nvSpPr>
      <xdr:spPr bwMode="auto">
        <a:xfrm>
          <a:off x="3990975" y="3795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1" name="Text Box 113"/>
        <xdr:cNvSpPr txBox="1">
          <a:spLocks noChangeArrowheads="1"/>
        </xdr:cNvSpPr>
      </xdr:nvSpPr>
      <xdr:spPr bwMode="auto">
        <a:xfrm>
          <a:off x="3990975" y="38128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2" name="Text Box 113"/>
        <xdr:cNvSpPr txBox="1">
          <a:spLocks noChangeArrowheads="1"/>
        </xdr:cNvSpPr>
      </xdr:nvSpPr>
      <xdr:spPr bwMode="auto">
        <a:xfrm>
          <a:off x="3990975" y="38128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3" name="Text Box 113"/>
        <xdr:cNvSpPr txBox="1">
          <a:spLocks noChangeArrowheads="1"/>
        </xdr:cNvSpPr>
      </xdr:nvSpPr>
      <xdr:spPr bwMode="auto">
        <a:xfrm>
          <a:off x="3990975" y="38128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4" name="Text Box 113"/>
        <xdr:cNvSpPr txBox="1">
          <a:spLocks noChangeArrowheads="1"/>
        </xdr:cNvSpPr>
      </xdr:nvSpPr>
      <xdr:spPr bwMode="auto">
        <a:xfrm>
          <a:off x="3990975" y="38128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5" name="Text Box 113"/>
        <xdr:cNvSpPr txBox="1">
          <a:spLocks noChangeArrowheads="1"/>
        </xdr:cNvSpPr>
      </xdr:nvSpPr>
      <xdr:spPr bwMode="auto">
        <a:xfrm>
          <a:off x="3990975" y="38452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6" name="Text Box 113"/>
        <xdr:cNvSpPr txBox="1">
          <a:spLocks noChangeArrowheads="1"/>
        </xdr:cNvSpPr>
      </xdr:nvSpPr>
      <xdr:spPr bwMode="auto">
        <a:xfrm>
          <a:off x="3990975" y="38452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7" name="Text Box 113"/>
        <xdr:cNvSpPr txBox="1">
          <a:spLocks noChangeArrowheads="1"/>
        </xdr:cNvSpPr>
      </xdr:nvSpPr>
      <xdr:spPr bwMode="auto">
        <a:xfrm>
          <a:off x="3990975" y="38452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8" name="Text Box 113"/>
        <xdr:cNvSpPr txBox="1">
          <a:spLocks noChangeArrowheads="1"/>
        </xdr:cNvSpPr>
      </xdr:nvSpPr>
      <xdr:spPr bwMode="auto">
        <a:xfrm>
          <a:off x="3990975" y="38452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49" name="Text Box 113"/>
        <xdr:cNvSpPr txBox="1">
          <a:spLocks noChangeArrowheads="1"/>
        </xdr:cNvSpPr>
      </xdr:nvSpPr>
      <xdr:spPr bwMode="auto">
        <a:xfrm>
          <a:off x="3990975" y="38623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0" name="Text Box 113"/>
        <xdr:cNvSpPr txBox="1">
          <a:spLocks noChangeArrowheads="1"/>
        </xdr:cNvSpPr>
      </xdr:nvSpPr>
      <xdr:spPr bwMode="auto">
        <a:xfrm>
          <a:off x="3990975" y="38623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1" name="Text Box 113"/>
        <xdr:cNvSpPr txBox="1">
          <a:spLocks noChangeArrowheads="1"/>
        </xdr:cNvSpPr>
      </xdr:nvSpPr>
      <xdr:spPr bwMode="auto">
        <a:xfrm>
          <a:off x="3990975" y="38623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2" name="Text Box 113"/>
        <xdr:cNvSpPr txBox="1">
          <a:spLocks noChangeArrowheads="1"/>
        </xdr:cNvSpPr>
      </xdr:nvSpPr>
      <xdr:spPr bwMode="auto">
        <a:xfrm>
          <a:off x="3990975" y="38623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3" name="Text Box 113"/>
        <xdr:cNvSpPr txBox="1">
          <a:spLocks noChangeArrowheads="1"/>
        </xdr:cNvSpPr>
      </xdr:nvSpPr>
      <xdr:spPr bwMode="auto">
        <a:xfrm>
          <a:off x="3990975" y="38795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4" name="Text Box 113"/>
        <xdr:cNvSpPr txBox="1">
          <a:spLocks noChangeArrowheads="1"/>
        </xdr:cNvSpPr>
      </xdr:nvSpPr>
      <xdr:spPr bwMode="auto">
        <a:xfrm>
          <a:off x="3990975" y="38795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5" name="Text Box 113"/>
        <xdr:cNvSpPr txBox="1">
          <a:spLocks noChangeArrowheads="1"/>
        </xdr:cNvSpPr>
      </xdr:nvSpPr>
      <xdr:spPr bwMode="auto">
        <a:xfrm>
          <a:off x="3990975" y="38795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6" name="Text Box 113"/>
        <xdr:cNvSpPr txBox="1">
          <a:spLocks noChangeArrowheads="1"/>
        </xdr:cNvSpPr>
      </xdr:nvSpPr>
      <xdr:spPr bwMode="auto">
        <a:xfrm>
          <a:off x="3990975" y="38795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7" name="Text Box 113"/>
        <xdr:cNvSpPr txBox="1">
          <a:spLocks noChangeArrowheads="1"/>
        </xdr:cNvSpPr>
      </xdr:nvSpPr>
      <xdr:spPr bwMode="auto">
        <a:xfrm>
          <a:off x="3990975" y="38966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8" name="Text Box 113"/>
        <xdr:cNvSpPr txBox="1">
          <a:spLocks noChangeArrowheads="1"/>
        </xdr:cNvSpPr>
      </xdr:nvSpPr>
      <xdr:spPr bwMode="auto">
        <a:xfrm>
          <a:off x="3990975" y="38966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9" name="Text Box 113"/>
        <xdr:cNvSpPr txBox="1">
          <a:spLocks noChangeArrowheads="1"/>
        </xdr:cNvSpPr>
      </xdr:nvSpPr>
      <xdr:spPr bwMode="auto">
        <a:xfrm>
          <a:off x="3990975" y="38966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60" name="Text Box 113"/>
        <xdr:cNvSpPr txBox="1">
          <a:spLocks noChangeArrowheads="1"/>
        </xdr:cNvSpPr>
      </xdr:nvSpPr>
      <xdr:spPr bwMode="auto">
        <a:xfrm>
          <a:off x="3990975" y="38966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1" name="Text Box 113"/>
        <xdr:cNvSpPr txBox="1">
          <a:spLocks noChangeArrowheads="1"/>
        </xdr:cNvSpPr>
      </xdr:nvSpPr>
      <xdr:spPr bwMode="auto">
        <a:xfrm>
          <a:off x="3990975" y="3913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2" name="Text Box 113"/>
        <xdr:cNvSpPr txBox="1">
          <a:spLocks noChangeArrowheads="1"/>
        </xdr:cNvSpPr>
      </xdr:nvSpPr>
      <xdr:spPr bwMode="auto">
        <a:xfrm>
          <a:off x="3990975" y="3913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3" name="Text Box 113"/>
        <xdr:cNvSpPr txBox="1">
          <a:spLocks noChangeArrowheads="1"/>
        </xdr:cNvSpPr>
      </xdr:nvSpPr>
      <xdr:spPr bwMode="auto">
        <a:xfrm>
          <a:off x="3990975" y="3913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4" name="Text Box 113"/>
        <xdr:cNvSpPr txBox="1">
          <a:spLocks noChangeArrowheads="1"/>
        </xdr:cNvSpPr>
      </xdr:nvSpPr>
      <xdr:spPr bwMode="auto">
        <a:xfrm>
          <a:off x="3990975" y="3913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5" name="Text Box 113"/>
        <xdr:cNvSpPr txBox="1">
          <a:spLocks noChangeArrowheads="1"/>
        </xdr:cNvSpPr>
      </xdr:nvSpPr>
      <xdr:spPr bwMode="auto">
        <a:xfrm>
          <a:off x="3990975" y="39309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6" name="Text Box 113"/>
        <xdr:cNvSpPr txBox="1">
          <a:spLocks noChangeArrowheads="1"/>
        </xdr:cNvSpPr>
      </xdr:nvSpPr>
      <xdr:spPr bwMode="auto">
        <a:xfrm>
          <a:off x="3990975" y="39309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7" name="Text Box 113"/>
        <xdr:cNvSpPr txBox="1">
          <a:spLocks noChangeArrowheads="1"/>
        </xdr:cNvSpPr>
      </xdr:nvSpPr>
      <xdr:spPr bwMode="auto">
        <a:xfrm>
          <a:off x="3990975" y="39309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9524</xdr:rowOff>
    </xdr:from>
    <xdr:ext cx="159955" cy="226959"/>
    <xdr:sp macro="" textlink="">
      <xdr:nvSpPr>
        <xdr:cNvPr id="168" name="Text Box 113"/>
        <xdr:cNvSpPr txBox="1">
          <a:spLocks noChangeArrowheads="1"/>
        </xdr:cNvSpPr>
      </xdr:nvSpPr>
      <xdr:spPr bwMode="auto">
        <a:xfrm>
          <a:off x="3990975" y="39309674"/>
          <a:ext cx="159955" cy="226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69" name="Text Box 113"/>
        <xdr:cNvSpPr txBox="1">
          <a:spLocks noChangeArrowheads="1"/>
        </xdr:cNvSpPr>
      </xdr:nvSpPr>
      <xdr:spPr bwMode="auto">
        <a:xfrm>
          <a:off x="3990975" y="39481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0" name="Text Box 113"/>
        <xdr:cNvSpPr txBox="1">
          <a:spLocks noChangeArrowheads="1"/>
        </xdr:cNvSpPr>
      </xdr:nvSpPr>
      <xdr:spPr bwMode="auto">
        <a:xfrm>
          <a:off x="3990975" y="39481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1" name="Text Box 113"/>
        <xdr:cNvSpPr txBox="1">
          <a:spLocks noChangeArrowheads="1"/>
        </xdr:cNvSpPr>
      </xdr:nvSpPr>
      <xdr:spPr bwMode="auto">
        <a:xfrm>
          <a:off x="3990975" y="39481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2" name="Text Box 113"/>
        <xdr:cNvSpPr txBox="1">
          <a:spLocks noChangeArrowheads="1"/>
        </xdr:cNvSpPr>
      </xdr:nvSpPr>
      <xdr:spPr bwMode="auto">
        <a:xfrm>
          <a:off x="3990975" y="39481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184</xdr:row>
      <xdr:rowOff>9525</xdr:rowOff>
    </xdr:from>
    <xdr:ext cx="104775" cy="209550"/>
    <xdr:sp macro="" textlink="">
      <xdr:nvSpPr>
        <xdr:cNvPr id="173" name="Text Box 113"/>
        <xdr:cNvSpPr txBox="1">
          <a:spLocks noChangeArrowheads="1"/>
        </xdr:cNvSpPr>
      </xdr:nvSpPr>
      <xdr:spPr bwMode="auto">
        <a:xfrm>
          <a:off x="3990975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1</xdr:col>
      <xdr:colOff>140758</xdr:colOff>
      <xdr:row>0</xdr:row>
      <xdr:rowOff>123825</xdr:rowOff>
    </xdr:from>
    <xdr:to>
      <xdr:col>19</xdr:col>
      <xdr:colOff>1247775</xdr:colOff>
      <xdr:row>0</xdr:row>
      <xdr:rowOff>1163109</xdr:rowOff>
    </xdr:to>
    <xdr:grpSp>
      <xdr:nvGrpSpPr>
        <xdr:cNvPr id="174" name="173 Grupo"/>
        <xdr:cNvGrpSpPr/>
      </xdr:nvGrpSpPr>
      <xdr:grpSpPr>
        <a:xfrm>
          <a:off x="607483" y="123825"/>
          <a:ext cx="6155267" cy="1039284"/>
          <a:chOff x="200023" y="9526"/>
          <a:chExt cx="12211051" cy="942975"/>
        </a:xfrm>
      </xdr:grpSpPr>
      <xdr:sp macro="" textlink="">
        <xdr:nvSpPr>
          <xdr:cNvPr id="175" name="Text Box 3"/>
          <xdr:cNvSpPr txBox="1">
            <a:spLocks noChangeArrowheads="1"/>
          </xdr:cNvSpPr>
        </xdr:nvSpPr>
        <xdr:spPr bwMode="auto">
          <a:xfrm>
            <a:off x="3394114" y="30248"/>
            <a:ext cx="6018404" cy="792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GOBIERNO DEL ESTADO DE MORELOS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Secretaría de Administración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100" b="1" i="0" baseline="0">
                <a:effectLst/>
                <a:latin typeface="+mn-lt"/>
                <a:ea typeface="+mn-ea"/>
                <a:cs typeface="+mn-cs"/>
              </a:rPr>
              <a:t>Dirección General de Procesos para la Adjudicación de Contratos </a:t>
            </a:r>
            <a:endParaRPr lang="es-MX" sz="1100" b="1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76" name="175 Grupo"/>
          <xdr:cNvGrpSpPr/>
        </xdr:nvGrpSpPr>
        <xdr:grpSpPr>
          <a:xfrm>
            <a:off x="200023" y="9526"/>
            <a:ext cx="12211051" cy="942975"/>
            <a:chOff x="200023" y="9526"/>
            <a:chExt cx="12211051" cy="942975"/>
          </a:xfrm>
        </xdr:grpSpPr>
        <xdr:pic>
          <xdr:nvPicPr>
            <xdr:cNvPr id="177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0023" y="28574"/>
              <a:ext cx="1704845" cy="923927"/>
            </a:xfrm>
            <a:prstGeom prst="rect">
              <a:avLst/>
            </a:prstGeom>
            <a:noFill/>
          </xdr:spPr>
        </xdr:pic>
        <xdr:pic>
          <xdr:nvPicPr>
            <xdr:cNvPr id="178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10804909" y="9526"/>
              <a:ext cx="1606165" cy="935354"/>
            </a:xfrm>
            <a:prstGeom prst="rect">
              <a:avLst/>
            </a:prstGeom>
            <a:noFill/>
          </xdr:spPr>
        </xdr:pic>
      </xdr:grpSp>
    </xdr:grpSp>
    <xdr:clientData/>
  </xdr:two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179" name="Text Box 113"/>
        <xdr:cNvSpPr txBox="1">
          <a:spLocks noChangeArrowheads="1"/>
        </xdr:cNvSpPr>
      </xdr:nvSpPr>
      <xdr:spPr bwMode="auto">
        <a:xfrm>
          <a:off x="3990975" y="34032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180" name="Text Box 113"/>
        <xdr:cNvSpPr txBox="1">
          <a:spLocks noChangeArrowheads="1"/>
        </xdr:cNvSpPr>
      </xdr:nvSpPr>
      <xdr:spPr bwMode="auto">
        <a:xfrm>
          <a:off x="3990975" y="34032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184</xdr:row>
      <xdr:rowOff>9525</xdr:rowOff>
    </xdr:from>
    <xdr:ext cx="104775" cy="209550"/>
    <xdr:sp macro="" textlink="">
      <xdr:nvSpPr>
        <xdr:cNvPr id="181" name="Text Box 113"/>
        <xdr:cNvSpPr txBox="1">
          <a:spLocks noChangeArrowheads="1"/>
        </xdr:cNvSpPr>
      </xdr:nvSpPr>
      <xdr:spPr bwMode="auto">
        <a:xfrm>
          <a:off x="4857750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6</xdr:col>
      <xdr:colOff>0</xdr:colOff>
      <xdr:row>184</xdr:row>
      <xdr:rowOff>9525</xdr:rowOff>
    </xdr:from>
    <xdr:ext cx="104775" cy="209550"/>
    <xdr:sp macro="" textlink="">
      <xdr:nvSpPr>
        <xdr:cNvPr id="182" name="Text Box 113"/>
        <xdr:cNvSpPr txBox="1">
          <a:spLocks noChangeArrowheads="1"/>
        </xdr:cNvSpPr>
      </xdr:nvSpPr>
      <xdr:spPr bwMode="auto">
        <a:xfrm>
          <a:off x="5648325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0</xdr:colOff>
      <xdr:row>184</xdr:row>
      <xdr:rowOff>9525</xdr:rowOff>
    </xdr:from>
    <xdr:ext cx="104775" cy="209550"/>
    <xdr:sp macro="" textlink="">
      <xdr:nvSpPr>
        <xdr:cNvPr id="183" name="Text Box 113"/>
        <xdr:cNvSpPr txBox="1">
          <a:spLocks noChangeArrowheads="1"/>
        </xdr:cNvSpPr>
      </xdr:nvSpPr>
      <xdr:spPr bwMode="auto">
        <a:xfrm>
          <a:off x="6638925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8</xdr:col>
      <xdr:colOff>0</xdr:colOff>
      <xdr:row>184</xdr:row>
      <xdr:rowOff>9525</xdr:rowOff>
    </xdr:from>
    <xdr:ext cx="104775" cy="209550"/>
    <xdr:sp macro="" textlink="">
      <xdr:nvSpPr>
        <xdr:cNvPr id="184" name="Text Box 113"/>
        <xdr:cNvSpPr txBox="1">
          <a:spLocks noChangeArrowheads="1"/>
        </xdr:cNvSpPr>
      </xdr:nvSpPr>
      <xdr:spPr bwMode="auto">
        <a:xfrm>
          <a:off x="7543800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0</xdr:colOff>
      <xdr:row>184</xdr:row>
      <xdr:rowOff>9525</xdr:rowOff>
    </xdr:from>
    <xdr:ext cx="104775" cy="209550"/>
    <xdr:sp macro="" textlink="">
      <xdr:nvSpPr>
        <xdr:cNvPr id="185" name="Text Box 113"/>
        <xdr:cNvSpPr txBox="1">
          <a:spLocks noChangeArrowheads="1"/>
        </xdr:cNvSpPr>
      </xdr:nvSpPr>
      <xdr:spPr bwMode="auto">
        <a:xfrm>
          <a:off x="8372475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10</xdr:col>
      <xdr:colOff>0</xdr:colOff>
      <xdr:row>184</xdr:row>
      <xdr:rowOff>9525</xdr:rowOff>
    </xdr:from>
    <xdr:ext cx="104775" cy="209550"/>
    <xdr:sp macro="" textlink="">
      <xdr:nvSpPr>
        <xdr:cNvPr id="186" name="Text Box 113"/>
        <xdr:cNvSpPr txBox="1">
          <a:spLocks noChangeArrowheads="1"/>
        </xdr:cNvSpPr>
      </xdr:nvSpPr>
      <xdr:spPr bwMode="auto">
        <a:xfrm>
          <a:off x="9191625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11</xdr:col>
      <xdr:colOff>0</xdr:colOff>
      <xdr:row>184</xdr:row>
      <xdr:rowOff>9525</xdr:rowOff>
    </xdr:from>
    <xdr:ext cx="104775" cy="209550"/>
    <xdr:sp macro="" textlink="">
      <xdr:nvSpPr>
        <xdr:cNvPr id="187" name="Text Box 113"/>
        <xdr:cNvSpPr txBox="1">
          <a:spLocks noChangeArrowheads="1"/>
        </xdr:cNvSpPr>
      </xdr:nvSpPr>
      <xdr:spPr bwMode="auto">
        <a:xfrm>
          <a:off x="10010775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12</xdr:col>
      <xdr:colOff>0</xdr:colOff>
      <xdr:row>184</xdr:row>
      <xdr:rowOff>9525</xdr:rowOff>
    </xdr:from>
    <xdr:ext cx="104775" cy="209550"/>
    <xdr:sp macro="" textlink="">
      <xdr:nvSpPr>
        <xdr:cNvPr id="188" name="Text Box 113"/>
        <xdr:cNvSpPr txBox="1">
          <a:spLocks noChangeArrowheads="1"/>
        </xdr:cNvSpPr>
      </xdr:nvSpPr>
      <xdr:spPr bwMode="auto">
        <a:xfrm>
          <a:off x="10839450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13</xdr:col>
      <xdr:colOff>0</xdr:colOff>
      <xdr:row>184</xdr:row>
      <xdr:rowOff>9525</xdr:rowOff>
    </xdr:from>
    <xdr:ext cx="104775" cy="209550"/>
    <xdr:sp macro="" textlink="">
      <xdr:nvSpPr>
        <xdr:cNvPr id="189" name="Text Box 113"/>
        <xdr:cNvSpPr txBox="1">
          <a:spLocks noChangeArrowheads="1"/>
        </xdr:cNvSpPr>
      </xdr:nvSpPr>
      <xdr:spPr bwMode="auto">
        <a:xfrm>
          <a:off x="11601450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14</xdr:col>
      <xdr:colOff>0</xdr:colOff>
      <xdr:row>184</xdr:row>
      <xdr:rowOff>9525</xdr:rowOff>
    </xdr:from>
    <xdr:ext cx="104775" cy="209550"/>
    <xdr:sp macro="" textlink="">
      <xdr:nvSpPr>
        <xdr:cNvPr id="190" name="Text Box 113"/>
        <xdr:cNvSpPr txBox="1">
          <a:spLocks noChangeArrowheads="1"/>
        </xdr:cNvSpPr>
      </xdr:nvSpPr>
      <xdr:spPr bwMode="auto">
        <a:xfrm>
          <a:off x="12458700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15</xdr:col>
      <xdr:colOff>0</xdr:colOff>
      <xdr:row>184</xdr:row>
      <xdr:rowOff>9525</xdr:rowOff>
    </xdr:from>
    <xdr:ext cx="104775" cy="209550"/>
    <xdr:sp macro="" textlink="">
      <xdr:nvSpPr>
        <xdr:cNvPr id="191" name="Text Box 113"/>
        <xdr:cNvSpPr txBox="1">
          <a:spLocks noChangeArrowheads="1"/>
        </xdr:cNvSpPr>
      </xdr:nvSpPr>
      <xdr:spPr bwMode="auto">
        <a:xfrm>
          <a:off x="13315950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16</xdr:col>
      <xdr:colOff>0</xdr:colOff>
      <xdr:row>184</xdr:row>
      <xdr:rowOff>9525</xdr:rowOff>
    </xdr:from>
    <xdr:ext cx="104775" cy="209550"/>
    <xdr:sp macro="" textlink="">
      <xdr:nvSpPr>
        <xdr:cNvPr id="192" name="Text Box 113"/>
        <xdr:cNvSpPr txBox="1">
          <a:spLocks noChangeArrowheads="1"/>
        </xdr:cNvSpPr>
      </xdr:nvSpPr>
      <xdr:spPr bwMode="auto">
        <a:xfrm>
          <a:off x="14077950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17</xdr:col>
      <xdr:colOff>0</xdr:colOff>
      <xdr:row>184</xdr:row>
      <xdr:rowOff>9525</xdr:rowOff>
    </xdr:from>
    <xdr:ext cx="104775" cy="209550"/>
    <xdr:sp macro="" textlink="">
      <xdr:nvSpPr>
        <xdr:cNvPr id="193" name="Text Box 113"/>
        <xdr:cNvSpPr txBox="1">
          <a:spLocks noChangeArrowheads="1"/>
        </xdr:cNvSpPr>
      </xdr:nvSpPr>
      <xdr:spPr bwMode="auto">
        <a:xfrm>
          <a:off x="15001875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18</xdr:col>
      <xdr:colOff>0</xdr:colOff>
      <xdr:row>184</xdr:row>
      <xdr:rowOff>9525</xdr:rowOff>
    </xdr:from>
    <xdr:ext cx="104775" cy="209550"/>
    <xdr:sp macro="" textlink="">
      <xdr:nvSpPr>
        <xdr:cNvPr id="194" name="Text Box 113"/>
        <xdr:cNvSpPr txBox="1">
          <a:spLocks noChangeArrowheads="1"/>
        </xdr:cNvSpPr>
      </xdr:nvSpPr>
      <xdr:spPr bwMode="auto">
        <a:xfrm>
          <a:off x="15859125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184</xdr:row>
      <xdr:rowOff>9525</xdr:rowOff>
    </xdr:from>
    <xdr:ext cx="104775" cy="209550"/>
    <xdr:sp macro="" textlink="">
      <xdr:nvSpPr>
        <xdr:cNvPr id="195" name="Text Box 113"/>
        <xdr:cNvSpPr txBox="1">
          <a:spLocks noChangeArrowheads="1"/>
        </xdr:cNvSpPr>
      </xdr:nvSpPr>
      <xdr:spPr bwMode="auto">
        <a:xfrm>
          <a:off x="16621125" y="3965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184</xdr:row>
      <xdr:rowOff>9525</xdr:rowOff>
    </xdr:from>
    <xdr:ext cx="104775" cy="209550"/>
    <xdr:sp macro="" textlink="">
      <xdr:nvSpPr>
        <xdr:cNvPr id="392" name="Text Box 113"/>
        <xdr:cNvSpPr txBox="1">
          <a:spLocks noChangeArrowheads="1"/>
        </xdr:cNvSpPr>
      </xdr:nvSpPr>
      <xdr:spPr bwMode="auto">
        <a:xfrm>
          <a:off x="5810250" y="3438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184</xdr:row>
      <xdr:rowOff>9525</xdr:rowOff>
    </xdr:from>
    <xdr:ext cx="104775" cy="209550"/>
    <xdr:sp macro="" textlink="">
      <xdr:nvSpPr>
        <xdr:cNvPr id="393" name="Text Box 113"/>
        <xdr:cNvSpPr txBox="1">
          <a:spLocks noChangeArrowheads="1"/>
        </xdr:cNvSpPr>
      </xdr:nvSpPr>
      <xdr:spPr bwMode="auto">
        <a:xfrm>
          <a:off x="5810250" y="3438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76200</xdr:rowOff>
    </xdr:from>
    <xdr:ext cx="104775" cy="200025"/>
    <xdr:sp macro="" textlink="">
      <xdr:nvSpPr>
        <xdr:cNvPr id="2" name="Text Box 114"/>
        <xdr:cNvSpPr txBox="1">
          <a:spLocks noChangeArrowheads="1"/>
        </xdr:cNvSpPr>
      </xdr:nvSpPr>
      <xdr:spPr bwMode="auto">
        <a:xfrm>
          <a:off x="5810250" y="18002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135</xdr:row>
      <xdr:rowOff>0</xdr:rowOff>
    </xdr:from>
    <xdr:ext cx="104775" cy="209550"/>
    <xdr:sp macro="" textlink="">
      <xdr:nvSpPr>
        <xdr:cNvPr id="3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93</xdr:row>
      <xdr:rowOff>0</xdr:rowOff>
    </xdr:from>
    <xdr:ext cx="104775" cy="209550"/>
    <xdr:sp macro="" textlink="">
      <xdr:nvSpPr>
        <xdr:cNvPr id="4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93</xdr:row>
      <xdr:rowOff>0</xdr:rowOff>
    </xdr:from>
    <xdr:ext cx="104775" cy="209550"/>
    <xdr:sp macro="" textlink="">
      <xdr:nvSpPr>
        <xdr:cNvPr id="5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0</xdr:rowOff>
    </xdr:from>
    <xdr:ext cx="104775" cy="209550"/>
    <xdr:sp macro="" textlink="">
      <xdr:nvSpPr>
        <xdr:cNvPr id="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7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136</xdr:row>
      <xdr:rowOff>9525</xdr:rowOff>
    </xdr:from>
    <xdr:ext cx="104775" cy="209550"/>
    <xdr:sp macro="" textlink="">
      <xdr:nvSpPr>
        <xdr:cNvPr id="8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0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1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2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3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4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5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16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17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18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19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0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9525</xdr:rowOff>
    </xdr:from>
    <xdr:ext cx="104775" cy="209550"/>
    <xdr:sp macro="" textlink="">
      <xdr:nvSpPr>
        <xdr:cNvPr id="21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2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3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4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5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104</xdr:row>
      <xdr:rowOff>0</xdr:rowOff>
    </xdr:from>
    <xdr:ext cx="104775" cy="209550"/>
    <xdr:sp macro="" textlink="">
      <xdr:nvSpPr>
        <xdr:cNvPr id="26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104</xdr:row>
      <xdr:rowOff>0</xdr:rowOff>
    </xdr:from>
    <xdr:ext cx="104775" cy="209550"/>
    <xdr:sp macro="" textlink="">
      <xdr:nvSpPr>
        <xdr:cNvPr id="27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8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9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0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1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2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3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4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5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6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7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38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9525</xdr:rowOff>
    </xdr:from>
    <xdr:ext cx="104775" cy="209550"/>
    <xdr:sp macro="" textlink="">
      <xdr:nvSpPr>
        <xdr:cNvPr id="39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0</xdr:rowOff>
    </xdr:from>
    <xdr:ext cx="104775" cy="209550"/>
    <xdr:sp macro="" textlink="">
      <xdr:nvSpPr>
        <xdr:cNvPr id="40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9525</xdr:rowOff>
    </xdr:from>
    <xdr:ext cx="104775" cy="209550"/>
    <xdr:sp macro="" textlink="">
      <xdr:nvSpPr>
        <xdr:cNvPr id="41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89</xdr:row>
      <xdr:rowOff>0</xdr:rowOff>
    </xdr:from>
    <xdr:ext cx="104775" cy="209550"/>
    <xdr:sp macro="" textlink="">
      <xdr:nvSpPr>
        <xdr:cNvPr id="42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89</xdr:row>
      <xdr:rowOff>9525</xdr:rowOff>
    </xdr:from>
    <xdr:ext cx="104775" cy="209550"/>
    <xdr:sp macro="" textlink="">
      <xdr:nvSpPr>
        <xdr:cNvPr id="43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90</xdr:row>
      <xdr:rowOff>0</xdr:rowOff>
    </xdr:from>
    <xdr:ext cx="104775" cy="209550"/>
    <xdr:sp macro="" textlink="">
      <xdr:nvSpPr>
        <xdr:cNvPr id="44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90</xdr:row>
      <xdr:rowOff>9525</xdr:rowOff>
    </xdr:from>
    <xdr:ext cx="104775" cy="209550"/>
    <xdr:sp macro="" textlink="">
      <xdr:nvSpPr>
        <xdr:cNvPr id="45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46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47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48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49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50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51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2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3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4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55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56" name="Text Box 113"/>
        <xdr:cNvSpPr txBox="1">
          <a:spLocks noChangeArrowheads="1"/>
        </xdr:cNvSpPr>
      </xdr:nvSpPr>
      <xdr:spPr bwMode="auto">
        <a:xfrm>
          <a:off x="5810250" y="370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5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5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5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6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6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8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8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10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0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2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2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4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4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6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9524</xdr:rowOff>
    </xdr:from>
    <xdr:ext cx="159955" cy="226959"/>
    <xdr:sp macro="" textlink="">
      <xdr:nvSpPr>
        <xdr:cNvPr id="168" name="Text Box 113"/>
        <xdr:cNvSpPr txBox="1">
          <a:spLocks noChangeArrowheads="1"/>
        </xdr:cNvSpPr>
      </xdr:nvSpPr>
      <xdr:spPr bwMode="auto">
        <a:xfrm>
          <a:off x="5810250" y="4448175"/>
          <a:ext cx="159955" cy="226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6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184</xdr:row>
      <xdr:rowOff>9525</xdr:rowOff>
    </xdr:from>
    <xdr:ext cx="104775" cy="209550"/>
    <xdr:sp macro="" textlink="">
      <xdr:nvSpPr>
        <xdr:cNvPr id="17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1</xdr:col>
      <xdr:colOff>140758</xdr:colOff>
      <xdr:row>0</xdr:row>
      <xdr:rowOff>123825</xdr:rowOff>
    </xdr:from>
    <xdr:to>
      <xdr:col>20</xdr:col>
      <xdr:colOff>0</xdr:colOff>
      <xdr:row>1</xdr:row>
      <xdr:rowOff>1059</xdr:rowOff>
    </xdr:to>
    <xdr:grpSp>
      <xdr:nvGrpSpPr>
        <xdr:cNvPr id="174" name="173 Grupo"/>
        <xdr:cNvGrpSpPr/>
      </xdr:nvGrpSpPr>
      <xdr:grpSpPr>
        <a:xfrm>
          <a:off x="626533" y="123825"/>
          <a:ext cx="6231467" cy="1058334"/>
          <a:chOff x="200023" y="9526"/>
          <a:chExt cx="12211051" cy="942975"/>
        </a:xfrm>
      </xdr:grpSpPr>
      <xdr:sp macro="" textlink="">
        <xdr:nvSpPr>
          <xdr:cNvPr id="175" name="Text Box 3"/>
          <xdr:cNvSpPr txBox="1">
            <a:spLocks noChangeArrowheads="1"/>
          </xdr:cNvSpPr>
        </xdr:nvSpPr>
        <xdr:spPr bwMode="auto">
          <a:xfrm>
            <a:off x="3394114" y="30248"/>
            <a:ext cx="6018404" cy="792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GOBIERNO DEL ESTADO DE MORELOS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Secretaría de Administración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100" b="1" i="0" baseline="0">
                <a:effectLst/>
                <a:latin typeface="+mn-lt"/>
                <a:ea typeface="+mn-ea"/>
                <a:cs typeface="+mn-cs"/>
              </a:rPr>
              <a:t>Dirección General de Procesos para la Adjudicación de Contratos </a:t>
            </a:r>
            <a:endParaRPr lang="es-MX" sz="1100" b="1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76" name="175 Grupo"/>
          <xdr:cNvGrpSpPr/>
        </xdr:nvGrpSpPr>
        <xdr:grpSpPr>
          <a:xfrm>
            <a:off x="200023" y="9526"/>
            <a:ext cx="12211051" cy="942975"/>
            <a:chOff x="200023" y="9526"/>
            <a:chExt cx="12211051" cy="942975"/>
          </a:xfrm>
        </xdr:grpSpPr>
        <xdr:pic>
          <xdr:nvPicPr>
            <xdr:cNvPr id="177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0023" y="28574"/>
              <a:ext cx="1704845" cy="923927"/>
            </a:xfrm>
            <a:prstGeom prst="rect">
              <a:avLst/>
            </a:prstGeom>
            <a:noFill/>
          </xdr:spPr>
        </xdr:pic>
        <xdr:pic>
          <xdr:nvPicPr>
            <xdr:cNvPr id="178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10804909" y="9526"/>
              <a:ext cx="1606165" cy="935354"/>
            </a:xfrm>
            <a:prstGeom prst="rect">
              <a:avLst/>
            </a:prstGeom>
            <a:noFill/>
          </xdr:spPr>
        </xdr:pic>
      </xdr:grpSp>
    </xdr:grpSp>
    <xdr:clientData/>
  </xdr:two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179" name="Text Box 113"/>
        <xdr:cNvSpPr txBox="1">
          <a:spLocks noChangeArrowheads="1"/>
        </xdr:cNvSpPr>
      </xdr:nvSpPr>
      <xdr:spPr bwMode="auto">
        <a:xfrm>
          <a:off x="5810250" y="4057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180" name="Text Box 113"/>
        <xdr:cNvSpPr txBox="1">
          <a:spLocks noChangeArrowheads="1"/>
        </xdr:cNvSpPr>
      </xdr:nvSpPr>
      <xdr:spPr bwMode="auto">
        <a:xfrm>
          <a:off x="5810250" y="4057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184</xdr:row>
      <xdr:rowOff>9525</xdr:rowOff>
    </xdr:from>
    <xdr:ext cx="104775" cy="209550"/>
    <xdr:sp macro="" textlink="">
      <xdr:nvSpPr>
        <xdr:cNvPr id="18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6</xdr:col>
      <xdr:colOff>0</xdr:colOff>
      <xdr:row>184</xdr:row>
      <xdr:rowOff>9525</xdr:rowOff>
    </xdr:from>
    <xdr:ext cx="104775" cy="209550"/>
    <xdr:sp macro="" textlink="">
      <xdr:nvSpPr>
        <xdr:cNvPr id="18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0</xdr:colOff>
      <xdr:row>184</xdr:row>
      <xdr:rowOff>9525</xdr:rowOff>
    </xdr:from>
    <xdr:ext cx="104775" cy="209550"/>
    <xdr:sp macro="" textlink="">
      <xdr:nvSpPr>
        <xdr:cNvPr id="18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8</xdr:col>
      <xdr:colOff>0</xdr:colOff>
      <xdr:row>184</xdr:row>
      <xdr:rowOff>9525</xdr:rowOff>
    </xdr:from>
    <xdr:ext cx="104775" cy="209550"/>
    <xdr:sp macro="" textlink="">
      <xdr:nvSpPr>
        <xdr:cNvPr id="18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0</xdr:colOff>
      <xdr:row>184</xdr:row>
      <xdr:rowOff>9525</xdr:rowOff>
    </xdr:from>
    <xdr:ext cx="104775" cy="209550"/>
    <xdr:sp macro="" textlink="">
      <xdr:nvSpPr>
        <xdr:cNvPr id="18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10</xdr:col>
      <xdr:colOff>0</xdr:colOff>
      <xdr:row>184</xdr:row>
      <xdr:rowOff>9525</xdr:rowOff>
    </xdr:from>
    <xdr:ext cx="104775" cy="209550"/>
    <xdr:sp macro="" textlink="">
      <xdr:nvSpPr>
        <xdr:cNvPr id="18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11</xdr:col>
      <xdr:colOff>0</xdr:colOff>
      <xdr:row>184</xdr:row>
      <xdr:rowOff>9525</xdr:rowOff>
    </xdr:from>
    <xdr:ext cx="104775" cy="209550"/>
    <xdr:sp macro="" textlink="">
      <xdr:nvSpPr>
        <xdr:cNvPr id="18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12</xdr:col>
      <xdr:colOff>0</xdr:colOff>
      <xdr:row>184</xdr:row>
      <xdr:rowOff>9525</xdr:rowOff>
    </xdr:from>
    <xdr:ext cx="104775" cy="209550"/>
    <xdr:sp macro="" textlink="">
      <xdr:nvSpPr>
        <xdr:cNvPr id="188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13</xdr:col>
      <xdr:colOff>0</xdr:colOff>
      <xdr:row>184</xdr:row>
      <xdr:rowOff>9525</xdr:rowOff>
    </xdr:from>
    <xdr:ext cx="104775" cy="209550"/>
    <xdr:sp macro="" textlink="">
      <xdr:nvSpPr>
        <xdr:cNvPr id="189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14</xdr:col>
      <xdr:colOff>0</xdr:colOff>
      <xdr:row>184</xdr:row>
      <xdr:rowOff>9525</xdr:rowOff>
    </xdr:from>
    <xdr:ext cx="104775" cy="209550"/>
    <xdr:sp macro="" textlink="">
      <xdr:nvSpPr>
        <xdr:cNvPr id="190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15</xdr:col>
      <xdr:colOff>0</xdr:colOff>
      <xdr:row>184</xdr:row>
      <xdr:rowOff>9525</xdr:rowOff>
    </xdr:from>
    <xdr:ext cx="104775" cy="209550"/>
    <xdr:sp macro="" textlink="">
      <xdr:nvSpPr>
        <xdr:cNvPr id="191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16</xdr:col>
      <xdr:colOff>0</xdr:colOff>
      <xdr:row>184</xdr:row>
      <xdr:rowOff>9525</xdr:rowOff>
    </xdr:from>
    <xdr:ext cx="104775" cy="209550"/>
    <xdr:sp macro="" textlink="">
      <xdr:nvSpPr>
        <xdr:cNvPr id="192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17</xdr:col>
      <xdr:colOff>0</xdr:colOff>
      <xdr:row>184</xdr:row>
      <xdr:rowOff>9525</xdr:rowOff>
    </xdr:from>
    <xdr:ext cx="104775" cy="209550"/>
    <xdr:sp macro="" textlink="">
      <xdr:nvSpPr>
        <xdr:cNvPr id="193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18</xdr:col>
      <xdr:colOff>0</xdr:colOff>
      <xdr:row>184</xdr:row>
      <xdr:rowOff>9525</xdr:rowOff>
    </xdr:from>
    <xdr:ext cx="104775" cy="209550"/>
    <xdr:sp macro="" textlink="">
      <xdr:nvSpPr>
        <xdr:cNvPr id="194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184</xdr:row>
      <xdr:rowOff>9525</xdr:rowOff>
    </xdr:from>
    <xdr:ext cx="104775" cy="209550"/>
    <xdr:sp macro="" textlink="">
      <xdr:nvSpPr>
        <xdr:cNvPr id="195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184</xdr:row>
      <xdr:rowOff>9525</xdr:rowOff>
    </xdr:from>
    <xdr:ext cx="104775" cy="209550"/>
    <xdr:sp macro="" textlink="">
      <xdr:nvSpPr>
        <xdr:cNvPr id="196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184</xdr:row>
      <xdr:rowOff>9525</xdr:rowOff>
    </xdr:from>
    <xdr:ext cx="104775" cy="209550"/>
    <xdr:sp macro="" textlink="">
      <xdr:nvSpPr>
        <xdr:cNvPr id="197" name="Text Box 113"/>
        <xdr:cNvSpPr txBox="1">
          <a:spLocks noChangeArrowheads="1"/>
        </xdr:cNvSpPr>
      </xdr:nvSpPr>
      <xdr:spPr bwMode="auto">
        <a:xfrm>
          <a:off x="5810250" y="4448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133</xdr:row>
      <xdr:rowOff>0</xdr:rowOff>
    </xdr:from>
    <xdr:ext cx="104775" cy="209550"/>
    <xdr:sp macro="" textlink="">
      <xdr:nvSpPr>
        <xdr:cNvPr id="348" name="Text Box 113"/>
        <xdr:cNvSpPr txBox="1">
          <a:spLocks noChangeArrowheads="1"/>
        </xdr:cNvSpPr>
      </xdr:nvSpPr>
      <xdr:spPr bwMode="auto">
        <a:xfrm>
          <a:off x="3943350" y="30965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91</xdr:row>
      <xdr:rowOff>0</xdr:rowOff>
    </xdr:from>
    <xdr:ext cx="104775" cy="209550"/>
    <xdr:sp macro="" textlink="">
      <xdr:nvSpPr>
        <xdr:cNvPr id="349" name="Text Box 113"/>
        <xdr:cNvSpPr txBox="1">
          <a:spLocks noChangeArrowheads="1"/>
        </xdr:cNvSpPr>
      </xdr:nvSpPr>
      <xdr:spPr bwMode="auto">
        <a:xfrm>
          <a:off x="3943350" y="21459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91</xdr:row>
      <xdr:rowOff>0</xdr:rowOff>
    </xdr:from>
    <xdr:ext cx="104775" cy="209550"/>
    <xdr:sp macro="" textlink="">
      <xdr:nvSpPr>
        <xdr:cNvPr id="350" name="Text Box 113"/>
        <xdr:cNvSpPr txBox="1">
          <a:spLocks noChangeArrowheads="1"/>
        </xdr:cNvSpPr>
      </xdr:nvSpPr>
      <xdr:spPr bwMode="auto">
        <a:xfrm>
          <a:off x="3943350" y="21459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0</xdr:rowOff>
    </xdr:from>
    <xdr:ext cx="104775" cy="209550"/>
    <xdr:sp macro="" textlink="">
      <xdr:nvSpPr>
        <xdr:cNvPr id="351" name="Text Box 113"/>
        <xdr:cNvSpPr txBox="1">
          <a:spLocks noChangeArrowheads="1"/>
        </xdr:cNvSpPr>
      </xdr:nvSpPr>
      <xdr:spPr bwMode="auto">
        <a:xfrm>
          <a:off x="3943350" y="35232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0</xdr:rowOff>
    </xdr:from>
    <xdr:ext cx="104775" cy="209550"/>
    <xdr:sp macro="" textlink="">
      <xdr:nvSpPr>
        <xdr:cNvPr id="352" name="Text Box 113"/>
        <xdr:cNvSpPr txBox="1">
          <a:spLocks noChangeArrowheads="1"/>
        </xdr:cNvSpPr>
      </xdr:nvSpPr>
      <xdr:spPr bwMode="auto">
        <a:xfrm>
          <a:off x="3943350" y="19869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134</xdr:row>
      <xdr:rowOff>9525</xdr:rowOff>
    </xdr:from>
    <xdr:ext cx="104775" cy="209550"/>
    <xdr:sp macro="" textlink="">
      <xdr:nvSpPr>
        <xdr:cNvPr id="353" name="Text Box 113"/>
        <xdr:cNvSpPr txBox="1">
          <a:spLocks noChangeArrowheads="1"/>
        </xdr:cNvSpPr>
      </xdr:nvSpPr>
      <xdr:spPr bwMode="auto">
        <a:xfrm>
          <a:off x="3943350" y="31146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354" name="Text Box 113"/>
        <xdr:cNvSpPr txBox="1">
          <a:spLocks noChangeArrowheads="1"/>
        </xdr:cNvSpPr>
      </xdr:nvSpPr>
      <xdr:spPr bwMode="auto">
        <a:xfrm>
          <a:off x="3943350" y="34899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55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56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57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58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59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60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135</xdr:row>
      <xdr:rowOff>9525</xdr:rowOff>
    </xdr:from>
    <xdr:ext cx="104775" cy="209550"/>
    <xdr:sp macro="" textlink="">
      <xdr:nvSpPr>
        <xdr:cNvPr id="361" name="Text Box 113"/>
        <xdr:cNvSpPr txBox="1">
          <a:spLocks noChangeArrowheads="1"/>
        </xdr:cNvSpPr>
      </xdr:nvSpPr>
      <xdr:spPr bwMode="auto">
        <a:xfrm>
          <a:off x="3943350" y="31318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136</xdr:row>
      <xdr:rowOff>9525</xdr:rowOff>
    </xdr:from>
    <xdr:ext cx="104775" cy="209550"/>
    <xdr:sp macro="" textlink="">
      <xdr:nvSpPr>
        <xdr:cNvPr id="362" name="Text Box 113"/>
        <xdr:cNvSpPr txBox="1">
          <a:spLocks noChangeArrowheads="1"/>
        </xdr:cNvSpPr>
      </xdr:nvSpPr>
      <xdr:spPr bwMode="auto">
        <a:xfrm>
          <a:off x="3943350" y="31489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0</xdr:rowOff>
    </xdr:from>
    <xdr:ext cx="104775" cy="209550"/>
    <xdr:sp macro="" textlink="">
      <xdr:nvSpPr>
        <xdr:cNvPr id="363" name="Text Box 113"/>
        <xdr:cNvSpPr txBox="1">
          <a:spLocks noChangeArrowheads="1"/>
        </xdr:cNvSpPr>
      </xdr:nvSpPr>
      <xdr:spPr bwMode="auto">
        <a:xfrm>
          <a:off x="3943350" y="19869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92</xdr:row>
      <xdr:rowOff>0</xdr:rowOff>
    </xdr:from>
    <xdr:ext cx="104775" cy="209550"/>
    <xdr:sp macro="" textlink="">
      <xdr:nvSpPr>
        <xdr:cNvPr id="364" name="Text Box 113"/>
        <xdr:cNvSpPr txBox="1">
          <a:spLocks noChangeArrowheads="1"/>
        </xdr:cNvSpPr>
      </xdr:nvSpPr>
      <xdr:spPr bwMode="auto">
        <a:xfrm>
          <a:off x="3943350" y="21631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92</xdr:row>
      <xdr:rowOff>0</xdr:rowOff>
    </xdr:from>
    <xdr:ext cx="104775" cy="209550"/>
    <xdr:sp macro="" textlink="">
      <xdr:nvSpPr>
        <xdr:cNvPr id="365" name="Text Box 113"/>
        <xdr:cNvSpPr txBox="1">
          <a:spLocks noChangeArrowheads="1"/>
        </xdr:cNvSpPr>
      </xdr:nvSpPr>
      <xdr:spPr bwMode="auto">
        <a:xfrm>
          <a:off x="3943350" y="21631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9525</xdr:rowOff>
    </xdr:from>
    <xdr:ext cx="104775" cy="209550"/>
    <xdr:sp macro="" textlink="">
      <xdr:nvSpPr>
        <xdr:cNvPr id="366" name="Text Box 113"/>
        <xdr:cNvSpPr txBox="1">
          <a:spLocks noChangeArrowheads="1"/>
        </xdr:cNvSpPr>
      </xdr:nvSpPr>
      <xdr:spPr bwMode="auto">
        <a:xfrm>
          <a:off x="3943350" y="19878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67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68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69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70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102</xdr:row>
      <xdr:rowOff>0</xdr:rowOff>
    </xdr:from>
    <xdr:ext cx="104775" cy="209550"/>
    <xdr:sp macro="" textlink="">
      <xdr:nvSpPr>
        <xdr:cNvPr id="371" name="Text Box 113"/>
        <xdr:cNvSpPr txBox="1">
          <a:spLocks noChangeArrowheads="1"/>
        </xdr:cNvSpPr>
      </xdr:nvSpPr>
      <xdr:spPr bwMode="auto">
        <a:xfrm>
          <a:off x="3943350" y="23802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102</xdr:row>
      <xdr:rowOff>0</xdr:rowOff>
    </xdr:from>
    <xdr:ext cx="104775" cy="209550"/>
    <xdr:sp macro="" textlink="">
      <xdr:nvSpPr>
        <xdr:cNvPr id="372" name="Text Box 113"/>
        <xdr:cNvSpPr txBox="1">
          <a:spLocks noChangeArrowheads="1"/>
        </xdr:cNvSpPr>
      </xdr:nvSpPr>
      <xdr:spPr bwMode="auto">
        <a:xfrm>
          <a:off x="3943350" y="23802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92</xdr:row>
      <xdr:rowOff>0</xdr:rowOff>
    </xdr:from>
    <xdr:ext cx="104775" cy="209550"/>
    <xdr:sp macro="" textlink="">
      <xdr:nvSpPr>
        <xdr:cNvPr id="373" name="Text Box 113"/>
        <xdr:cNvSpPr txBox="1">
          <a:spLocks noChangeArrowheads="1"/>
        </xdr:cNvSpPr>
      </xdr:nvSpPr>
      <xdr:spPr bwMode="auto">
        <a:xfrm>
          <a:off x="3943350" y="21631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92</xdr:row>
      <xdr:rowOff>0</xdr:rowOff>
    </xdr:from>
    <xdr:ext cx="104775" cy="209550"/>
    <xdr:sp macro="" textlink="">
      <xdr:nvSpPr>
        <xdr:cNvPr id="374" name="Text Box 113"/>
        <xdr:cNvSpPr txBox="1">
          <a:spLocks noChangeArrowheads="1"/>
        </xdr:cNvSpPr>
      </xdr:nvSpPr>
      <xdr:spPr bwMode="auto">
        <a:xfrm>
          <a:off x="3943350" y="21631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94</xdr:row>
      <xdr:rowOff>0</xdr:rowOff>
    </xdr:from>
    <xdr:ext cx="104775" cy="209550"/>
    <xdr:sp macro="" textlink="">
      <xdr:nvSpPr>
        <xdr:cNvPr id="375" name="Text Box 113"/>
        <xdr:cNvSpPr txBox="1">
          <a:spLocks noChangeArrowheads="1"/>
        </xdr:cNvSpPr>
      </xdr:nvSpPr>
      <xdr:spPr bwMode="auto">
        <a:xfrm>
          <a:off x="3943350" y="21974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94</xdr:row>
      <xdr:rowOff>0</xdr:rowOff>
    </xdr:from>
    <xdr:ext cx="104775" cy="209550"/>
    <xdr:sp macro="" textlink="">
      <xdr:nvSpPr>
        <xdr:cNvPr id="376" name="Text Box 113"/>
        <xdr:cNvSpPr txBox="1">
          <a:spLocks noChangeArrowheads="1"/>
        </xdr:cNvSpPr>
      </xdr:nvSpPr>
      <xdr:spPr bwMode="auto">
        <a:xfrm>
          <a:off x="3943350" y="21974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94</xdr:row>
      <xdr:rowOff>0</xdr:rowOff>
    </xdr:from>
    <xdr:ext cx="104775" cy="209550"/>
    <xdr:sp macro="" textlink="">
      <xdr:nvSpPr>
        <xdr:cNvPr id="377" name="Text Box 113"/>
        <xdr:cNvSpPr txBox="1">
          <a:spLocks noChangeArrowheads="1"/>
        </xdr:cNvSpPr>
      </xdr:nvSpPr>
      <xdr:spPr bwMode="auto">
        <a:xfrm>
          <a:off x="3943350" y="21974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94</xdr:row>
      <xdr:rowOff>0</xdr:rowOff>
    </xdr:from>
    <xdr:ext cx="104775" cy="209550"/>
    <xdr:sp macro="" textlink="">
      <xdr:nvSpPr>
        <xdr:cNvPr id="378" name="Text Box 113"/>
        <xdr:cNvSpPr txBox="1">
          <a:spLocks noChangeArrowheads="1"/>
        </xdr:cNvSpPr>
      </xdr:nvSpPr>
      <xdr:spPr bwMode="auto">
        <a:xfrm>
          <a:off x="3943350" y="21974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79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80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81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101</xdr:row>
      <xdr:rowOff>0</xdr:rowOff>
    </xdr:from>
    <xdr:ext cx="104775" cy="209550"/>
    <xdr:sp macro="" textlink="">
      <xdr:nvSpPr>
        <xdr:cNvPr id="382" name="Text Box 113"/>
        <xdr:cNvSpPr txBox="1">
          <a:spLocks noChangeArrowheads="1"/>
        </xdr:cNvSpPr>
      </xdr:nvSpPr>
      <xdr:spPr bwMode="auto">
        <a:xfrm>
          <a:off x="3943350" y="2363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0</xdr:rowOff>
    </xdr:from>
    <xdr:ext cx="104775" cy="209550"/>
    <xdr:sp macro="" textlink="">
      <xdr:nvSpPr>
        <xdr:cNvPr id="383" name="Text Box 113"/>
        <xdr:cNvSpPr txBox="1">
          <a:spLocks noChangeArrowheads="1"/>
        </xdr:cNvSpPr>
      </xdr:nvSpPr>
      <xdr:spPr bwMode="auto">
        <a:xfrm>
          <a:off x="3943350" y="19869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85</xdr:row>
      <xdr:rowOff>9525</xdr:rowOff>
    </xdr:from>
    <xdr:ext cx="104775" cy="209550"/>
    <xdr:sp macro="" textlink="">
      <xdr:nvSpPr>
        <xdr:cNvPr id="384" name="Text Box 113"/>
        <xdr:cNvSpPr txBox="1">
          <a:spLocks noChangeArrowheads="1"/>
        </xdr:cNvSpPr>
      </xdr:nvSpPr>
      <xdr:spPr bwMode="auto">
        <a:xfrm>
          <a:off x="3943350" y="19878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86</xdr:row>
      <xdr:rowOff>0</xdr:rowOff>
    </xdr:from>
    <xdr:ext cx="104775" cy="209550"/>
    <xdr:sp macro="" textlink="">
      <xdr:nvSpPr>
        <xdr:cNvPr id="385" name="Text Box 113"/>
        <xdr:cNvSpPr txBox="1">
          <a:spLocks noChangeArrowheads="1"/>
        </xdr:cNvSpPr>
      </xdr:nvSpPr>
      <xdr:spPr bwMode="auto">
        <a:xfrm>
          <a:off x="3943350" y="20145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86</xdr:row>
      <xdr:rowOff>9525</xdr:rowOff>
    </xdr:from>
    <xdr:ext cx="104775" cy="209550"/>
    <xdr:sp macro="" textlink="">
      <xdr:nvSpPr>
        <xdr:cNvPr id="386" name="Text Box 113"/>
        <xdr:cNvSpPr txBox="1">
          <a:spLocks noChangeArrowheads="1"/>
        </xdr:cNvSpPr>
      </xdr:nvSpPr>
      <xdr:spPr bwMode="auto">
        <a:xfrm>
          <a:off x="3943350" y="20154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87</xdr:row>
      <xdr:rowOff>0</xdr:rowOff>
    </xdr:from>
    <xdr:ext cx="104775" cy="209550"/>
    <xdr:sp macro="" textlink="">
      <xdr:nvSpPr>
        <xdr:cNvPr id="387" name="Text Box 113"/>
        <xdr:cNvSpPr txBox="1">
          <a:spLocks noChangeArrowheads="1"/>
        </xdr:cNvSpPr>
      </xdr:nvSpPr>
      <xdr:spPr bwMode="auto">
        <a:xfrm>
          <a:off x="3943350" y="20469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87</xdr:row>
      <xdr:rowOff>9525</xdr:rowOff>
    </xdr:from>
    <xdr:ext cx="104775" cy="209550"/>
    <xdr:sp macro="" textlink="">
      <xdr:nvSpPr>
        <xdr:cNvPr id="388" name="Text Box 113"/>
        <xdr:cNvSpPr txBox="1">
          <a:spLocks noChangeArrowheads="1"/>
        </xdr:cNvSpPr>
      </xdr:nvSpPr>
      <xdr:spPr bwMode="auto">
        <a:xfrm>
          <a:off x="3943350" y="2047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88</xdr:row>
      <xdr:rowOff>0</xdr:rowOff>
    </xdr:from>
    <xdr:ext cx="104775" cy="209550"/>
    <xdr:sp macro="" textlink="">
      <xdr:nvSpPr>
        <xdr:cNvPr id="389" name="Text Box 113"/>
        <xdr:cNvSpPr txBox="1">
          <a:spLocks noChangeArrowheads="1"/>
        </xdr:cNvSpPr>
      </xdr:nvSpPr>
      <xdr:spPr bwMode="auto">
        <a:xfrm>
          <a:off x="3943350" y="20793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88</xdr:row>
      <xdr:rowOff>9525</xdr:rowOff>
    </xdr:from>
    <xdr:ext cx="104775" cy="209550"/>
    <xdr:sp macro="" textlink="">
      <xdr:nvSpPr>
        <xdr:cNvPr id="390" name="Text Box 113"/>
        <xdr:cNvSpPr txBox="1">
          <a:spLocks noChangeArrowheads="1"/>
        </xdr:cNvSpPr>
      </xdr:nvSpPr>
      <xdr:spPr bwMode="auto">
        <a:xfrm>
          <a:off x="3943350" y="20802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135</xdr:row>
      <xdr:rowOff>9525</xdr:rowOff>
    </xdr:from>
    <xdr:ext cx="104775" cy="209550"/>
    <xdr:sp macro="" textlink="">
      <xdr:nvSpPr>
        <xdr:cNvPr id="391" name="Text Box 113"/>
        <xdr:cNvSpPr txBox="1">
          <a:spLocks noChangeArrowheads="1"/>
        </xdr:cNvSpPr>
      </xdr:nvSpPr>
      <xdr:spPr bwMode="auto">
        <a:xfrm>
          <a:off x="3943350" y="31318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136</xdr:row>
      <xdr:rowOff>9525</xdr:rowOff>
    </xdr:from>
    <xdr:ext cx="104775" cy="209550"/>
    <xdr:sp macro="" textlink="">
      <xdr:nvSpPr>
        <xdr:cNvPr id="392" name="Text Box 113"/>
        <xdr:cNvSpPr txBox="1">
          <a:spLocks noChangeArrowheads="1"/>
        </xdr:cNvSpPr>
      </xdr:nvSpPr>
      <xdr:spPr bwMode="auto">
        <a:xfrm>
          <a:off x="3943350" y="31489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136</xdr:row>
      <xdr:rowOff>9525</xdr:rowOff>
    </xdr:from>
    <xdr:ext cx="104775" cy="209550"/>
    <xdr:sp macro="" textlink="">
      <xdr:nvSpPr>
        <xdr:cNvPr id="393" name="Text Box 113"/>
        <xdr:cNvSpPr txBox="1">
          <a:spLocks noChangeArrowheads="1"/>
        </xdr:cNvSpPr>
      </xdr:nvSpPr>
      <xdr:spPr bwMode="auto">
        <a:xfrm>
          <a:off x="3943350" y="31489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137</xdr:row>
      <xdr:rowOff>9525</xdr:rowOff>
    </xdr:from>
    <xdr:ext cx="104775" cy="209550"/>
    <xdr:sp macro="" textlink="">
      <xdr:nvSpPr>
        <xdr:cNvPr id="394" name="Text Box 113"/>
        <xdr:cNvSpPr txBox="1">
          <a:spLocks noChangeArrowheads="1"/>
        </xdr:cNvSpPr>
      </xdr:nvSpPr>
      <xdr:spPr bwMode="auto">
        <a:xfrm>
          <a:off x="3943350" y="31661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137</xdr:row>
      <xdr:rowOff>9525</xdr:rowOff>
    </xdr:from>
    <xdr:ext cx="104775" cy="209550"/>
    <xdr:sp macro="" textlink="">
      <xdr:nvSpPr>
        <xdr:cNvPr id="395" name="Text Box 113"/>
        <xdr:cNvSpPr txBox="1">
          <a:spLocks noChangeArrowheads="1"/>
        </xdr:cNvSpPr>
      </xdr:nvSpPr>
      <xdr:spPr bwMode="auto">
        <a:xfrm>
          <a:off x="3943350" y="31661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137</xdr:row>
      <xdr:rowOff>9525</xdr:rowOff>
    </xdr:from>
    <xdr:ext cx="104775" cy="209550"/>
    <xdr:sp macro="" textlink="">
      <xdr:nvSpPr>
        <xdr:cNvPr id="396" name="Text Box 113"/>
        <xdr:cNvSpPr txBox="1">
          <a:spLocks noChangeArrowheads="1"/>
        </xdr:cNvSpPr>
      </xdr:nvSpPr>
      <xdr:spPr bwMode="auto">
        <a:xfrm>
          <a:off x="3943350" y="31661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140</xdr:row>
      <xdr:rowOff>9525</xdr:rowOff>
    </xdr:from>
    <xdr:ext cx="104775" cy="209550"/>
    <xdr:sp macro="" textlink="">
      <xdr:nvSpPr>
        <xdr:cNvPr id="397" name="Text Box 113"/>
        <xdr:cNvSpPr txBox="1">
          <a:spLocks noChangeArrowheads="1"/>
        </xdr:cNvSpPr>
      </xdr:nvSpPr>
      <xdr:spPr bwMode="auto">
        <a:xfrm>
          <a:off x="3943350" y="32175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140</xdr:row>
      <xdr:rowOff>9525</xdr:rowOff>
    </xdr:from>
    <xdr:ext cx="104775" cy="209550"/>
    <xdr:sp macro="" textlink="">
      <xdr:nvSpPr>
        <xdr:cNvPr id="398" name="Text Box 113"/>
        <xdr:cNvSpPr txBox="1">
          <a:spLocks noChangeArrowheads="1"/>
        </xdr:cNvSpPr>
      </xdr:nvSpPr>
      <xdr:spPr bwMode="auto">
        <a:xfrm>
          <a:off x="3943350" y="32175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140</xdr:row>
      <xdr:rowOff>9525</xdr:rowOff>
    </xdr:from>
    <xdr:ext cx="104775" cy="209550"/>
    <xdr:sp macro="" textlink="">
      <xdr:nvSpPr>
        <xdr:cNvPr id="399" name="Text Box 113"/>
        <xdr:cNvSpPr txBox="1">
          <a:spLocks noChangeArrowheads="1"/>
        </xdr:cNvSpPr>
      </xdr:nvSpPr>
      <xdr:spPr bwMode="auto">
        <a:xfrm>
          <a:off x="3943350" y="32175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148</xdr:row>
      <xdr:rowOff>9525</xdr:rowOff>
    </xdr:from>
    <xdr:ext cx="104775" cy="209550"/>
    <xdr:sp macro="" textlink="">
      <xdr:nvSpPr>
        <xdr:cNvPr id="400" name="Text Box 113"/>
        <xdr:cNvSpPr txBox="1">
          <a:spLocks noChangeArrowheads="1"/>
        </xdr:cNvSpPr>
      </xdr:nvSpPr>
      <xdr:spPr bwMode="auto">
        <a:xfrm>
          <a:off x="3943350" y="3369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148</xdr:row>
      <xdr:rowOff>9525</xdr:rowOff>
    </xdr:from>
    <xdr:ext cx="104775" cy="209550"/>
    <xdr:sp macro="" textlink="">
      <xdr:nvSpPr>
        <xdr:cNvPr id="401" name="Text Box 113"/>
        <xdr:cNvSpPr txBox="1">
          <a:spLocks noChangeArrowheads="1"/>
        </xdr:cNvSpPr>
      </xdr:nvSpPr>
      <xdr:spPr bwMode="auto">
        <a:xfrm>
          <a:off x="3943350" y="3369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150</xdr:row>
      <xdr:rowOff>9525</xdr:rowOff>
    </xdr:from>
    <xdr:ext cx="104775" cy="209550"/>
    <xdr:sp macro="" textlink="">
      <xdr:nvSpPr>
        <xdr:cNvPr id="402" name="Text Box 113"/>
        <xdr:cNvSpPr txBox="1">
          <a:spLocks noChangeArrowheads="1"/>
        </xdr:cNvSpPr>
      </xdr:nvSpPr>
      <xdr:spPr bwMode="auto">
        <a:xfrm>
          <a:off x="3943350" y="340423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150</xdr:row>
      <xdr:rowOff>9525</xdr:rowOff>
    </xdr:from>
    <xdr:ext cx="104775" cy="209550"/>
    <xdr:sp macro="" textlink="">
      <xdr:nvSpPr>
        <xdr:cNvPr id="403" name="Text Box 113"/>
        <xdr:cNvSpPr txBox="1">
          <a:spLocks noChangeArrowheads="1"/>
        </xdr:cNvSpPr>
      </xdr:nvSpPr>
      <xdr:spPr bwMode="auto">
        <a:xfrm>
          <a:off x="3943350" y="340423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151</xdr:row>
      <xdr:rowOff>9525</xdr:rowOff>
    </xdr:from>
    <xdr:ext cx="104775" cy="209550"/>
    <xdr:sp macro="" textlink="">
      <xdr:nvSpPr>
        <xdr:cNvPr id="404" name="Text Box 113"/>
        <xdr:cNvSpPr txBox="1">
          <a:spLocks noChangeArrowheads="1"/>
        </xdr:cNvSpPr>
      </xdr:nvSpPr>
      <xdr:spPr bwMode="auto">
        <a:xfrm>
          <a:off x="3943350" y="34213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151</xdr:row>
      <xdr:rowOff>9525</xdr:rowOff>
    </xdr:from>
    <xdr:ext cx="104775" cy="209550"/>
    <xdr:sp macro="" textlink="">
      <xdr:nvSpPr>
        <xdr:cNvPr id="405" name="Text Box 113"/>
        <xdr:cNvSpPr txBox="1">
          <a:spLocks noChangeArrowheads="1"/>
        </xdr:cNvSpPr>
      </xdr:nvSpPr>
      <xdr:spPr bwMode="auto">
        <a:xfrm>
          <a:off x="3943350" y="34213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152</xdr:row>
      <xdr:rowOff>9525</xdr:rowOff>
    </xdr:from>
    <xdr:ext cx="104775" cy="209550"/>
    <xdr:sp macro="" textlink="">
      <xdr:nvSpPr>
        <xdr:cNvPr id="406" name="Text Box 113"/>
        <xdr:cNvSpPr txBox="1">
          <a:spLocks noChangeArrowheads="1"/>
        </xdr:cNvSpPr>
      </xdr:nvSpPr>
      <xdr:spPr bwMode="auto">
        <a:xfrm>
          <a:off x="3943350" y="3438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152</xdr:row>
      <xdr:rowOff>9525</xdr:rowOff>
    </xdr:from>
    <xdr:ext cx="104775" cy="209550"/>
    <xdr:sp macro="" textlink="">
      <xdr:nvSpPr>
        <xdr:cNvPr id="407" name="Text Box 113"/>
        <xdr:cNvSpPr txBox="1">
          <a:spLocks noChangeArrowheads="1"/>
        </xdr:cNvSpPr>
      </xdr:nvSpPr>
      <xdr:spPr bwMode="auto">
        <a:xfrm>
          <a:off x="3943350" y="3438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152</xdr:row>
      <xdr:rowOff>9525</xdr:rowOff>
    </xdr:from>
    <xdr:ext cx="104775" cy="209550"/>
    <xdr:sp macro="" textlink="">
      <xdr:nvSpPr>
        <xdr:cNvPr id="408" name="Text Box 113"/>
        <xdr:cNvSpPr txBox="1">
          <a:spLocks noChangeArrowheads="1"/>
        </xdr:cNvSpPr>
      </xdr:nvSpPr>
      <xdr:spPr bwMode="auto">
        <a:xfrm>
          <a:off x="3943350" y="3438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152</xdr:row>
      <xdr:rowOff>9525</xdr:rowOff>
    </xdr:from>
    <xdr:ext cx="104775" cy="209550"/>
    <xdr:sp macro="" textlink="">
      <xdr:nvSpPr>
        <xdr:cNvPr id="409" name="Text Box 113"/>
        <xdr:cNvSpPr txBox="1">
          <a:spLocks noChangeArrowheads="1"/>
        </xdr:cNvSpPr>
      </xdr:nvSpPr>
      <xdr:spPr bwMode="auto">
        <a:xfrm>
          <a:off x="3943350" y="3438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153</xdr:row>
      <xdr:rowOff>9525</xdr:rowOff>
    </xdr:from>
    <xdr:ext cx="104775" cy="209550"/>
    <xdr:sp macro="" textlink="">
      <xdr:nvSpPr>
        <xdr:cNvPr id="410" name="Text Box 113"/>
        <xdr:cNvSpPr txBox="1">
          <a:spLocks noChangeArrowheads="1"/>
        </xdr:cNvSpPr>
      </xdr:nvSpPr>
      <xdr:spPr bwMode="auto">
        <a:xfrm>
          <a:off x="3943350" y="34556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153</xdr:row>
      <xdr:rowOff>9525</xdr:rowOff>
    </xdr:from>
    <xdr:ext cx="104775" cy="209550"/>
    <xdr:sp macro="" textlink="">
      <xdr:nvSpPr>
        <xdr:cNvPr id="411" name="Text Box 113"/>
        <xdr:cNvSpPr txBox="1">
          <a:spLocks noChangeArrowheads="1"/>
        </xdr:cNvSpPr>
      </xdr:nvSpPr>
      <xdr:spPr bwMode="auto">
        <a:xfrm>
          <a:off x="3943350" y="34556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153</xdr:row>
      <xdr:rowOff>9525</xdr:rowOff>
    </xdr:from>
    <xdr:ext cx="104775" cy="209550"/>
    <xdr:sp macro="" textlink="">
      <xdr:nvSpPr>
        <xdr:cNvPr id="412" name="Text Box 113"/>
        <xdr:cNvSpPr txBox="1">
          <a:spLocks noChangeArrowheads="1"/>
        </xdr:cNvSpPr>
      </xdr:nvSpPr>
      <xdr:spPr bwMode="auto">
        <a:xfrm>
          <a:off x="3943350" y="34556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153</xdr:row>
      <xdr:rowOff>9525</xdr:rowOff>
    </xdr:from>
    <xdr:ext cx="104775" cy="209550"/>
    <xdr:sp macro="" textlink="">
      <xdr:nvSpPr>
        <xdr:cNvPr id="413" name="Text Box 113"/>
        <xdr:cNvSpPr txBox="1">
          <a:spLocks noChangeArrowheads="1"/>
        </xdr:cNvSpPr>
      </xdr:nvSpPr>
      <xdr:spPr bwMode="auto">
        <a:xfrm>
          <a:off x="3943350" y="34556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154</xdr:row>
      <xdr:rowOff>9525</xdr:rowOff>
    </xdr:from>
    <xdr:ext cx="104775" cy="209550"/>
    <xdr:sp macro="" textlink="">
      <xdr:nvSpPr>
        <xdr:cNvPr id="414" name="Text Box 113"/>
        <xdr:cNvSpPr txBox="1">
          <a:spLocks noChangeArrowheads="1"/>
        </xdr:cNvSpPr>
      </xdr:nvSpPr>
      <xdr:spPr bwMode="auto">
        <a:xfrm>
          <a:off x="3943350" y="34728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154</xdr:row>
      <xdr:rowOff>9525</xdr:rowOff>
    </xdr:from>
    <xdr:ext cx="104775" cy="209550"/>
    <xdr:sp macro="" textlink="">
      <xdr:nvSpPr>
        <xdr:cNvPr id="415" name="Text Box 113"/>
        <xdr:cNvSpPr txBox="1">
          <a:spLocks noChangeArrowheads="1"/>
        </xdr:cNvSpPr>
      </xdr:nvSpPr>
      <xdr:spPr bwMode="auto">
        <a:xfrm>
          <a:off x="3943350" y="34728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154</xdr:row>
      <xdr:rowOff>9525</xdr:rowOff>
    </xdr:from>
    <xdr:ext cx="104775" cy="209550"/>
    <xdr:sp macro="" textlink="">
      <xdr:nvSpPr>
        <xdr:cNvPr id="416" name="Text Box 113"/>
        <xdr:cNvSpPr txBox="1">
          <a:spLocks noChangeArrowheads="1"/>
        </xdr:cNvSpPr>
      </xdr:nvSpPr>
      <xdr:spPr bwMode="auto">
        <a:xfrm>
          <a:off x="3943350" y="34728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154</xdr:row>
      <xdr:rowOff>9525</xdr:rowOff>
    </xdr:from>
    <xdr:ext cx="104775" cy="209550"/>
    <xdr:sp macro="" textlink="">
      <xdr:nvSpPr>
        <xdr:cNvPr id="417" name="Text Box 113"/>
        <xdr:cNvSpPr txBox="1">
          <a:spLocks noChangeArrowheads="1"/>
        </xdr:cNvSpPr>
      </xdr:nvSpPr>
      <xdr:spPr bwMode="auto">
        <a:xfrm>
          <a:off x="3943350" y="347281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418" name="Text Box 113"/>
        <xdr:cNvSpPr txBox="1">
          <a:spLocks noChangeArrowheads="1"/>
        </xdr:cNvSpPr>
      </xdr:nvSpPr>
      <xdr:spPr bwMode="auto">
        <a:xfrm>
          <a:off x="3943350" y="34899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419" name="Text Box 113"/>
        <xdr:cNvSpPr txBox="1">
          <a:spLocks noChangeArrowheads="1"/>
        </xdr:cNvSpPr>
      </xdr:nvSpPr>
      <xdr:spPr bwMode="auto">
        <a:xfrm>
          <a:off x="3943350" y="34899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420" name="Text Box 113"/>
        <xdr:cNvSpPr txBox="1">
          <a:spLocks noChangeArrowheads="1"/>
        </xdr:cNvSpPr>
      </xdr:nvSpPr>
      <xdr:spPr bwMode="auto">
        <a:xfrm>
          <a:off x="3943350" y="34899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155</xdr:row>
      <xdr:rowOff>9525</xdr:rowOff>
    </xdr:from>
    <xdr:ext cx="104775" cy="209550"/>
    <xdr:sp macro="" textlink="">
      <xdr:nvSpPr>
        <xdr:cNvPr id="421" name="Text Box 113"/>
        <xdr:cNvSpPr txBox="1">
          <a:spLocks noChangeArrowheads="1"/>
        </xdr:cNvSpPr>
      </xdr:nvSpPr>
      <xdr:spPr bwMode="auto">
        <a:xfrm>
          <a:off x="3943350" y="34899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156</xdr:row>
      <xdr:rowOff>9525</xdr:rowOff>
    </xdr:from>
    <xdr:ext cx="104775" cy="209550"/>
    <xdr:sp macro="" textlink="">
      <xdr:nvSpPr>
        <xdr:cNvPr id="422" name="Text Box 113"/>
        <xdr:cNvSpPr txBox="1">
          <a:spLocks noChangeArrowheads="1"/>
        </xdr:cNvSpPr>
      </xdr:nvSpPr>
      <xdr:spPr bwMode="auto">
        <a:xfrm>
          <a:off x="3943350" y="3507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156</xdr:row>
      <xdr:rowOff>9525</xdr:rowOff>
    </xdr:from>
    <xdr:ext cx="104775" cy="209550"/>
    <xdr:sp macro="" textlink="">
      <xdr:nvSpPr>
        <xdr:cNvPr id="423" name="Text Box 113"/>
        <xdr:cNvSpPr txBox="1">
          <a:spLocks noChangeArrowheads="1"/>
        </xdr:cNvSpPr>
      </xdr:nvSpPr>
      <xdr:spPr bwMode="auto">
        <a:xfrm>
          <a:off x="3943350" y="3507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156</xdr:row>
      <xdr:rowOff>9525</xdr:rowOff>
    </xdr:from>
    <xdr:ext cx="104775" cy="209550"/>
    <xdr:sp macro="" textlink="">
      <xdr:nvSpPr>
        <xdr:cNvPr id="424" name="Text Box 113"/>
        <xdr:cNvSpPr txBox="1">
          <a:spLocks noChangeArrowheads="1"/>
        </xdr:cNvSpPr>
      </xdr:nvSpPr>
      <xdr:spPr bwMode="auto">
        <a:xfrm>
          <a:off x="3943350" y="3507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156</xdr:row>
      <xdr:rowOff>9525</xdr:rowOff>
    </xdr:from>
    <xdr:ext cx="104775" cy="209550"/>
    <xdr:sp macro="" textlink="">
      <xdr:nvSpPr>
        <xdr:cNvPr id="425" name="Text Box 113"/>
        <xdr:cNvSpPr txBox="1">
          <a:spLocks noChangeArrowheads="1"/>
        </xdr:cNvSpPr>
      </xdr:nvSpPr>
      <xdr:spPr bwMode="auto">
        <a:xfrm>
          <a:off x="3943350" y="3507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9525</xdr:rowOff>
    </xdr:from>
    <xdr:ext cx="104775" cy="209550"/>
    <xdr:sp macro="" textlink="">
      <xdr:nvSpPr>
        <xdr:cNvPr id="426" name="Text Box 113"/>
        <xdr:cNvSpPr txBox="1">
          <a:spLocks noChangeArrowheads="1"/>
        </xdr:cNvSpPr>
      </xdr:nvSpPr>
      <xdr:spPr bwMode="auto">
        <a:xfrm>
          <a:off x="3943350" y="3524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9525</xdr:rowOff>
    </xdr:from>
    <xdr:ext cx="104775" cy="209550"/>
    <xdr:sp macro="" textlink="">
      <xdr:nvSpPr>
        <xdr:cNvPr id="427" name="Text Box 113"/>
        <xdr:cNvSpPr txBox="1">
          <a:spLocks noChangeArrowheads="1"/>
        </xdr:cNvSpPr>
      </xdr:nvSpPr>
      <xdr:spPr bwMode="auto">
        <a:xfrm>
          <a:off x="3943350" y="3524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9525</xdr:rowOff>
    </xdr:from>
    <xdr:ext cx="104775" cy="209550"/>
    <xdr:sp macro="" textlink="">
      <xdr:nvSpPr>
        <xdr:cNvPr id="428" name="Text Box 113"/>
        <xdr:cNvSpPr txBox="1">
          <a:spLocks noChangeArrowheads="1"/>
        </xdr:cNvSpPr>
      </xdr:nvSpPr>
      <xdr:spPr bwMode="auto">
        <a:xfrm>
          <a:off x="3943350" y="3524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157</xdr:row>
      <xdr:rowOff>9525</xdr:rowOff>
    </xdr:from>
    <xdr:ext cx="104775" cy="209550"/>
    <xdr:sp macro="" textlink="">
      <xdr:nvSpPr>
        <xdr:cNvPr id="429" name="Text Box 113"/>
        <xdr:cNvSpPr txBox="1">
          <a:spLocks noChangeArrowheads="1"/>
        </xdr:cNvSpPr>
      </xdr:nvSpPr>
      <xdr:spPr bwMode="auto">
        <a:xfrm>
          <a:off x="3943350" y="3524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158</xdr:row>
      <xdr:rowOff>9525</xdr:rowOff>
    </xdr:from>
    <xdr:ext cx="104775" cy="209550"/>
    <xdr:sp macro="" textlink="">
      <xdr:nvSpPr>
        <xdr:cNvPr id="430" name="Text Box 113"/>
        <xdr:cNvSpPr txBox="1">
          <a:spLocks noChangeArrowheads="1"/>
        </xdr:cNvSpPr>
      </xdr:nvSpPr>
      <xdr:spPr bwMode="auto">
        <a:xfrm>
          <a:off x="3943350" y="35413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158</xdr:row>
      <xdr:rowOff>9525</xdr:rowOff>
    </xdr:from>
    <xdr:ext cx="104775" cy="209550"/>
    <xdr:sp macro="" textlink="">
      <xdr:nvSpPr>
        <xdr:cNvPr id="431" name="Text Box 113"/>
        <xdr:cNvSpPr txBox="1">
          <a:spLocks noChangeArrowheads="1"/>
        </xdr:cNvSpPr>
      </xdr:nvSpPr>
      <xdr:spPr bwMode="auto">
        <a:xfrm>
          <a:off x="3943350" y="35413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158</xdr:row>
      <xdr:rowOff>9525</xdr:rowOff>
    </xdr:from>
    <xdr:ext cx="104775" cy="209550"/>
    <xdr:sp macro="" textlink="">
      <xdr:nvSpPr>
        <xdr:cNvPr id="432" name="Text Box 113"/>
        <xdr:cNvSpPr txBox="1">
          <a:spLocks noChangeArrowheads="1"/>
        </xdr:cNvSpPr>
      </xdr:nvSpPr>
      <xdr:spPr bwMode="auto">
        <a:xfrm>
          <a:off x="3943350" y="35413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158</xdr:row>
      <xdr:rowOff>9525</xdr:rowOff>
    </xdr:from>
    <xdr:ext cx="104775" cy="209550"/>
    <xdr:sp macro="" textlink="">
      <xdr:nvSpPr>
        <xdr:cNvPr id="433" name="Text Box 113"/>
        <xdr:cNvSpPr txBox="1">
          <a:spLocks noChangeArrowheads="1"/>
        </xdr:cNvSpPr>
      </xdr:nvSpPr>
      <xdr:spPr bwMode="auto">
        <a:xfrm>
          <a:off x="3943350" y="35413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159</xdr:row>
      <xdr:rowOff>9525</xdr:rowOff>
    </xdr:from>
    <xdr:ext cx="104775" cy="209550"/>
    <xdr:sp macro="" textlink="">
      <xdr:nvSpPr>
        <xdr:cNvPr id="434" name="Text Box 113"/>
        <xdr:cNvSpPr txBox="1">
          <a:spLocks noChangeArrowheads="1"/>
        </xdr:cNvSpPr>
      </xdr:nvSpPr>
      <xdr:spPr bwMode="auto">
        <a:xfrm>
          <a:off x="3943350" y="35585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159</xdr:row>
      <xdr:rowOff>9525</xdr:rowOff>
    </xdr:from>
    <xdr:ext cx="104775" cy="209550"/>
    <xdr:sp macro="" textlink="">
      <xdr:nvSpPr>
        <xdr:cNvPr id="435" name="Text Box 113"/>
        <xdr:cNvSpPr txBox="1">
          <a:spLocks noChangeArrowheads="1"/>
        </xdr:cNvSpPr>
      </xdr:nvSpPr>
      <xdr:spPr bwMode="auto">
        <a:xfrm>
          <a:off x="3943350" y="35585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159</xdr:row>
      <xdr:rowOff>9525</xdr:rowOff>
    </xdr:from>
    <xdr:ext cx="104775" cy="209550"/>
    <xdr:sp macro="" textlink="">
      <xdr:nvSpPr>
        <xdr:cNvPr id="436" name="Text Box 113"/>
        <xdr:cNvSpPr txBox="1">
          <a:spLocks noChangeArrowheads="1"/>
        </xdr:cNvSpPr>
      </xdr:nvSpPr>
      <xdr:spPr bwMode="auto">
        <a:xfrm>
          <a:off x="3943350" y="35585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159</xdr:row>
      <xdr:rowOff>9525</xdr:rowOff>
    </xdr:from>
    <xdr:ext cx="104775" cy="209550"/>
    <xdr:sp macro="" textlink="">
      <xdr:nvSpPr>
        <xdr:cNvPr id="437" name="Text Box 113"/>
        <xdr:cNvSpPr txBox="1">
          <a:spLocks noChangeArrowheads="1"/>
        </xdr:cNvSpPr>
      </xdr:nvSpPr>
      <xdr:spPr bwMode="auto">
        <a:xfrm>
          <a:off x="3943350" y="35585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160</xdr:row>
      <xdr:rowOff>9525</xdr:rowOff>
    </xdr:from>
    <xdr:ext cx="104775" cy="209550"/>
    <xdr:sp macro="" textlink="">
      <xdr:nvSpPr>
        <xdr:cNvPr id="438" name="Text Box 113"/>
        <xdr:cNvSpPr txBox="1">
          <a:spLocks noChangeArrowheads="1"/>
        </xdr:cNvSpPr>
      </xdr:nvSpPr>
      <xdr:spPr bwMode="auto">
        <a:xfrm>
          <a:off x="3943350" y="35756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160</xdr:row>
      <xdr:rowOff>9525</xdr:rowOff>
    </xdr:from>
    <xdr:ext cx="104775" cy="209550"/>
    <xdr:sp macro="" textlink="">
      <xdr:nvSpPr>
        <xdr:cNvPr id="439" name="Text Box 113"/>
        <xdr:cNvSpPr txBox="1">
          <a:spLocks noChangeArrowheads="1"/>
        </xdr:cNvSpPr>
      </xdr:nvSpPr>
      <xdr:spPr bwMode="auto">
        <a:xfrm>
          <a:off x="3943350" y="35756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160</xdr:row>
      <xdr:rowOff>9525</xdr:rowOff>
    </xdr:from>
    <xdr:ext cx="104775" cy="209550"/>
    <xdr:sp macro="" textlink="">
      <xdr:nvSpPr>
        <xdr:cNvPr id="440" name="Text Box 113"/>
        <xdr:cNvSpPr txBox="1">
          <a:spLocks noChangeArrowheads="1"/>
        </xdr:cNvSpPr>
      </xdr:nvSpPr>
      <xdr:spPr bwMode="auto">
        <a:xfrm>
          <a:off x="3943350" y="35756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160</xdr:row>
      <xdr:rowOff>9525</xdr:rowOff>
    </xdr:from>
    <xdr:ext cx="104775" cy="209550"/>
    <xdr:sp macro="" textlink="">
      <xdr:nvSpPr>
        <xdr:cNvPr id="441" name="Text Box 113"/>
        <xdr:cNvSpPr txBox="1">
          <a:spLocks noChangeArrowheads="1"/>
        </xdr:cNvSpPr>
      </xdr:nvSpPr>
      <xdr:spPr bwMode="auto">
        <a:xfrm>
          <a:off x="3943350" y="35756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161</xdr:row>
      <xdr:rowOff>9525</xdr:rowOff>
    </xdr:from>
    <xdr:ext cx="104775" cy="209550"/>
    <xdr:sp macro="" textlink="">
      <xdr:nvSpPr>
        <xdr:cNvPr id="442" name="Text Box 113"/>
        <xdr:cNvSpPr txBox="1">
          <a:spLocks noChangeArrowheads="1"/>
        </xdr:cNvSpPr>
      </xdr:nvSpPr>
      <xdr:spPr bwMode="auto">
        <a:xfrm>
          <a:off x="3943350" y="3592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161</xdr:row>
      <xdr:rowOff>9525</xdr:rowOff>
    </xdr:from>
    <xdr:ext cx="104775" cy="209550"/>
    <xdr:sp macro="" textlink="">
      <xdr:nvSpPr>
        <xdr:cNvPr id="443" name="Text Box 113"/>
        <xdr:cNvSpPr txBox="1">
          <a:spLocks noChangeArrowheads="1"/>
        </xdr:cNvSpPr>
      </xdr:nvSpPr>
      <xdr:spPr bwMode="auto">
        <a:xfrm>
          <a:off x="3943350" y="3592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161</xdr:row>
      <xdr:rowOff>9525</xdr:rowOff>
    </xdr:from>
    <xdr:ext cx="104775" cy="209550"/>
    <xdr:sp macro="" textlink="">
      <xdr:nvSpPr>
        <xdr:cNvPr id="444" name="Text Box 113"/>
        <xdr:cNvSpPr txBox="1">
          <a:spLocks noChangeArrowheads="1"/>
        </xdr:cNvSpPr>
      </xdr:nvSpPr>
      <xdr:spPr bwMode="auto">
        <a:xfrm>
          <a:off x="3943350" y="3592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161</xdr:row>
      <xdr:rowOff>9525</xdr:rowOff>
    </xdr:from>
    <xdr:ext cx="104775" cy="209550"/>
    <xdr:sp macro="" textlink="">
      <xdr:nvSpPr>
        <xdr:cNvPr id="445" name="Text Box 113"/>
        <xdr:cNvSpPr txBox="1">
          <a:spLocks noChangeArrowheads="1"/>
        </xdr:cNvSpPr>
      </xdr:nvSpPr>
      <xdr:spPr bwMode="auto">
        <a:xfrm>
          <a:off x="3943350" y="3592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162</xdr:row>
      <xdr:rowOff>9525</xdr:rowOff>
    </xdr:from>
    <xdr:ext cx="104775" cy="209550"/>
    <xdr:sp macro="" textlink="">
      <xdr:nvSpPr>
        <xdr:cNvPr id="446" name="Text Box 113"/>
        <xdr:cNvSpPr txBox="1">
          <a:spLocks noChangeArrowheads="1"/>
        </xdr:cNvSpPr>
      </xdr:nvSpPr>
      <xdr:spPr bwMode="auto">
        <a:xfrm>
          <a:off x="3943350" y="3609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162</xdr:row>
      <xdr:rowOff>9525</xdr:rowOff>
    </xdr:from>
    <xdr:ext cx="104775" cy="209550"/>
    <xdr:sp macro="" textlink="">
      <xdr:nvSpPr>
        <xdr:cNvPr id="447" name="Text Box 113"/>
        <xdr:cNvSpPr txBox="1">
          <a:spLocks noChangeArrowheads="1"/>
        </xdr:cNvSpPr>
      </xdr:nvSpPr>
      <xdr:spPr bwMode="auto">
        <a:xfrm>
          <a:off x="3943350" y="3609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162</xdr:row>
      <xdr:rowOff>9525</xdr:rowOff>
    </xdr:from>
    <xdr:ext cx="104775" cy="209550"/>
    <xdr:sp macro="" textlink="">
      <xdr:nvSpPr>
        <xdr:cNvPr id="448" name="Text Box 113"/>
        <xdr:cNvSpPr txBox="1">
          <a:spLocks noChangeArrowheads="1"/>
        </xdr:cNvSpPr>
      </xdr:nvSpPr>
      <xdr:spPr bwMode="auto">
        <a:xfrm>
          <a:off x="3943350" y="3609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162</xdr:row>
      <xdr:rowOff>9525</xdr:rowOff>
    </xdr:from>
    <xdr:ext cx="104775" cy="209550"/>
    <xdr:sp macro="" textlink="">
      <xdr:nvSpPr>
        <xdr:cNvPr id="449" name="Text Box 113"/>
        <xdr:cNvSpPr txBox="1">
          <a:spLocks noChangeArrowheads="1"/>
        </xdr:cNvSpPr>
      </xdr:nvSpPr>
      <xdr:spPr bwMode="auto">
        <a:xfrm>
          <a:off x="3943350" y="3609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163</xdr:row>
      <xdr:rowOff>9525</xdr:rowOff>
    </xdr:from>
    <xdr:ext cx="104775" cy="209550"/>
    <xdr:sp macro="" textlink="">
      <xdr:nvSpPr>
        <xdr:cNvPr id="450" name="Text Box 113"/>
        <xdr:cNvSpPr txBox="1">
          <a:spLocks noChangeArrowheads="1"/>
        </xdr:cNvSpPr>
      </xdr:nvSpPr>
      <xdr:spPr bwMode="auto">
        <a:xfrm>
          <a:off x="3943350" y="3627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163</xdr:row>
      <xdr:rowOff>9525</xdr:rowOff>
    </xdr:from>
    <xdr:ext cx="104775" cy="209550"/>
    <xdr:sp macro="" textlink="">
      <xdr:nvSpPr>
        <xdr:cNvPr id="451" name="Text Box 113"/>
        <xdr:cNvSpPr txBox="1">
          <a:spLocks noChangeArrowheads="1"/>
        </xdr:cNvSpPr>
      </xdr:nvSpPr>
      <xdr:spPr bwMode="auto">
        <a:xfrm>
          <a:off x="3943350" y="3627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163</xdr:row>
      <xdr:rowOff>9525</xdr:rowOff>
    </xdr:from>
    <xdr:ext cx="104775" cy="209550"/>
    <xdr:sp macro="" textlink="">
      <xdr:nvSpPr>
        <xdr:cNvPr id="452" name="Text Box 113"/>
        <xdr:cNvSpPr txBox="1">
          <a:spLocks noChangeArrowheads="1"/>
        </xdr:cNvSpPr>
      </xdr:nvSpPr>
      <xdr:spPr bwMode="auto">
        <a:xfrm>
          <a:off x="3943350" y="3627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163</xdr:row>
      <xdr:rowOff>9525</xdr:rowOff>
    </xdr:from>
    <xdr:ext cx="104775" cy="209550"/>
    <xdr:sp macro="" textlink="">
      <xdr:nvSpPr>
        <xdr:cNvPr id="453" name="Text Box 113"/>
        <xdr:cNvSpPr txBox="1">
          <a:spLocks noChangeArrowheads="1"/>
        </xdr:cNvSpPr>
      </xdr:nvSpPr>
      <xdr:spPr bwMode="auto">
        <a:xfrm>
          <a:off x="3943350" y="3627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164</xdr:row>
      <xdr:rowOff>9525</xdr:rowOff>
    </xdr:from>
    <xdr:ext cx="104775" cy="209550"/>
    <xdr:sp macro="" textlink="">
      <xdr:nvSpPr>
        <xdr:cNvPr id="454" name="Text Box 113"/>
        <xdr:cNvSpPr txBox="1">
          <a:spLocks noChangeArrowheads="1"/>
        </xdr:cNvSpPr>
      </xdr:nvSpPr>
      <xdr:spPr bwMode="auto">
        <a:xfrm>
          <a:off x="3943350" y="36442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164</xdr:row>
      <xdr:rowOff>9525</xdr:rowOff>
    </xdr:from>
    <xdr:ext cx="104775" cy="209550"/>
    <xdr:sp macro="" textlink="">
      <xdr:nvSpPr>
        <xdr:cNvPr id="455" name="Text Box 113"/>
        <xdr:cNvSpPr txBox="1">
          <a:spLocks noChangeArrowheads="1"/>
        </xdr:cNvSpPr>
      </xdr:nvSpPr>
      <xdr:spPr bwMode="auto">
        <a:xfrm>
          <a:off x="3943350" y="36442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164</xdr:row>
      <xdr:rowOff>9525</xdr:rowOff>
    </xdr:from>
    <xdr:ext cx="104775" cy="209550"/>
    <xdr:sp macro="" textlink="">
      <xdr:nvSpPr>
        <xdr:cNvPr id="456" name="Text Box 113"/>
        <xdr:cNvSpPr txBox="1">
          <a:spLocks noChangeArrowheads="1"/>
        </xdr:cNvSpPr>
      </xdr:nvSpPr>
      <xdr:spPr bwMode="auto">
        <a:xfrm>
          <a:off x="3943350" y="36442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164</xdr:row>
      <xdr:rowOff>9525</xdr:rowOff>
    </xdr:from>
    <xdr:ext cx="104775" cy="209550"/>
    <xdr:sp macro="" textlink="">
      <xdr:nvSpPr>
        <xdr:cNvPr id="457" name="Text Box 113"/>
        <xdr:cNvSpPr txBox="1">
          <a:spLocks noChangeArrowheads="1"/>
        </xdr:cNvSpPr>
      </xdr:nvSpPr>
      <xdr:spPr bwMode="auto">
        <a:xfrm>
          <a:off x="3943350" y="36442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165</xdr:row>
      <xdr:rowOff>9525</xdr:rowOff>
    </xdr:from>
    <xdr:ext cx="104775" cy="209550"/>
    <xdr:sp macro="" textlink="">
      <xdr:nvSpPr>
        <xdr:cNvPr id="458" name="Text Box 113"/>
        <xdr:cNvSpPr txBox="1">
          <a:spLocks noChangeArrowheads="1"/>
        </xdr:cNvSpPr>
      </xdr:nvSpPr>
      <xdr:spPr bwMode="auto">
        <a:xfrm>
          <a:off x="3943350" y="36614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165</xdr:row>
      <xdr:rowOff>9525</xdr:rowOff>
    </xdr:from>
    <xdr:ext cx="104775" cy="209550"/>
    <xdr:sp macro="" textlink="">
      <xdr:nvSpPr>
        <xdr:cNvPr id="459" name="Text Box 113"/>
        <xdr:cNvSpPr txBox="1">
          <a:spLocks noChangeArrowheads="1"/>
        </xdr:cNvSpPr>
      </xdr:nvSpPr>
      <xdr:spPr bwMode="auto">
        <a:xfrm>
          <a:off x="3943350" y="36614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165</xdr:row>
      <xdr:rowOff>9525</xdr:rowOff>
    </xdr:from>
    <xdr:ext cx="104775" cy="209550"/>
    <xdr:sp macro="" textlink="">
      <xdr:nvSpPr>
        <xdr:cNvPr id="460" name="Text Box 113"/>
        <xdr:cNvSpPr txBox="1">
          <a:spLocks noChangeArrowheads="1"/>
        </xdr:cNvSpPr>
      </xdr:nvSpPr>
      <xdr:spPr bwMode="auto">
        <a:xfrm>
          <a:off x="3943350" y="36614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165</xdr:row>
      <xdr:rowOff>9525</xdr:rowOff>
    </xdr:from>
    <xdr:ext cx="104775" cy="209550"/>
    <xdr:sp macro="" textlink="">
      <xdr:nvSpPr>
        <xdr:cNvPr id="461" name="Text Box 113"/>
        <xdr:cNvSpPr txBox="1">
          <a:spLocks noChangeArrowheads="1"/>
        </xdr:cNvSpPr>
      </xdr:nvSpPr>
      <xdr:spPr bwMode="auto">
        <a:xfrm>
          <a:off x="3943350" y="36614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166</xdr:row>
      <xdr:rowOff>9525</xdr:rowOff>
    </xdr:from>
    <xdr:ext cx="104775" cy="209550"/>
    <xdr:sp macro="" textlink="">
      <xdr:nvSpPr>
        <xdr:cNvPr id="462" name="Text Box 113"/>
        <xdr:cNvSpPr txBox="1">
          <a:spLocks noChangeArrowheads="1"/>
        </xdr:cNvSpPr>
      </xdr:nvSpPr>
      <xdr:spPr bwMode="auto">
        <a:xfrm>
          <a:off x="394335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166</xdr:row>
      <xdr:rowOff>9525</xdr:rowOff>
    </xdr:from>
    <xdr:ext cx="104775" cy="209550"/>
    <xdr:sp macro="" textlink="">
      <xdr:nvSpPr>
        <xdr:cNvPr id="463" name="Text Box 113"/>
        <xdr:cNvSpPr txBox="1">
          <a:spLocks noChangeArrowheads="1"/>
        </xdr:cNvSpPr>
      </xdr:nvSpPr>
      <xdr:spPr bwMode="auto">
        <a:xfrm>
          <a:off x="394335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166</xdr:row>
      <xdr:rowOff>9525</xdr:rowOff>
    </xdr:from>
    <xdr:ext cx="104775" cy="209550"/>
    <xdr:sp macro="" textlink="">
      <xdr:nvSpPr>
        <xdr:cNvPr id="464" name="Text Box 113"/>
        <xdr:cNvSpPr txBox="1">
          <a:spLocks noChangeArrowheads="1"/>
        </xdr:cNvSpPr>
      </xdr:nvSpPr>
      <xdr:spPr bwMode="auto">
        <a:xfrm>
          <a:off x="394335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166</xdr:row>
      <xdr:rowOff>9525</xdr:rowOff>
    </xdr:from>
    <xdr:ext cx="104775" cy="209550"/>
    <xdr:sp macro="" textlink="">
      <xdr:nvSpPr>
        <xdr:cNvPr id="465" name="Text Box 113"/>
        <xdr:cNvSpPr txBox="1">
          <a:spLocks noChangeArrowheads="1"/>
        </xdr:cNvSpPr>
      </xdr:nvSpPr>
      <xdr:spPr bwMode="auto">
        <a:xfrm>
          <a:off x="394335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167</xdr:row>
      <xdr:rowOff>9525</xdr:rowOff>
    </xdr:from>
    <xdr:ext cx="104775" cy="209550"/>
    <xdr:sp macro="" textlink="">
      <xdr:nvSpPr>
        <xdr:cNvPr id="466" name="Text Box 113"/>
        <xdr:cNvSpPr txBox="1">
          <a:spLocks noChangeArrowheads="1"/>
        </xdr:cNvSpPr>
      </xdr:nvSpPr>
      <xdr:spPr bwMode="auto">
        <a:xfrm>
          <a:off x="3943350" y="36957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167</xdr:row>
      <xdr:rowOff>9525</xdr:rowOff>
    </xdr:from>
    <xdr:ext cx="104775" cy="209550"/>
    <xdr:sp macro="" textlink="">
      <xdr:nvSpPr>
        <xdr:cNvPr id="467" name="Text Box 113"/>
        <xdr:cNvSpPr txBox="1">
          <a:spLocks noChangeArrowheads="1"/>
        </xdr:cNvSpPr>
      </xdr:nvSpPr>
      <xdr:spPr bwMode="auto">
        <a:xfrm>
          <a:off x="3943350" y="36957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167</xdr:row>
      <xdr:rowOff>9525</xdr:rowOff>
    </xdr:from>
    <xdr:ext cx="104775" cy="209550"/>
    <xdr:sp macro="" textlink="">
      <xdr:nvSpPr>
        <xdr:cNvPr id="468" name="Text Box 113"/>
        <xdr:cNvSpPr txBox="1">
          <a:spLocks noChangeArrowheads="1"/>
        </xdr:cNvSpPr>
      </xdr:nvSpPr>
      <xdr:spPr bwMode="auto">
        <a:xfrm>
          <a:off x="3943350" y="36957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167</xdr:row>
      <xdr:rowOff>9525</xdr:rowOff>
    </xdr:from>
    <xdr:ext cx="104775" cy="209550"/>
    <xdr:sp macro="" textlink="">
      <xdr:nvSpPr>
        <xdr:cNvPr id="469" name="Text Box 113"/>
        <xdr:cNvSpPr txBox="1">
          <a:spLocks noChangeArrowheads="1"/>
        </xdr:cNvSpPr>
      </xdr:nvSpPr>
      <xdr:spPr bwMode="auto">
        <a:xfrm>
          <a:off x="3943350" y="36957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168</xdr:row>
      <xdr:rowOff>9525</xdr:rowOff>
    </xdr:from>
    <xdr:ext cx="104775" cy="209550"/>
    <xdr:sp macro="" textlink="">
      <xdr:nvSpPr>
        <xdr:cNvPr id="470" name="Text Box 113"/>
        <xdr:cNvSpPr txBox="1">
          <a:spLocks noChangeArrowheads="1"/>
        </xdr:cNvSpPr>
      </xdr:nvSpPr>
      <xdr:spPr bwMode="auto">
        <a:xfrm>
          <a:off x="3943350" y="37128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168</xdr:row>
      <xdr:rowOff>9525</xdr:rowOff>
    </xdr:from>
    <xdr:ext cx="104775" cy="209550"/>
    <xdr:sp macro="" textlink="">
      <xdr:nvSpPr>
        <xdr:cNvPr id="471" name="Text Box 113"/>
        <xdr:cNvSpPr txBox="1">
          <a:spLocks noChangeArrowheads="1"/>
        </xdr:cNvSpPr>
      </xdr:nvSpPr>
      <xdr:spPr bwMode="auto">
        <a:xfrm>
          <a:off x="3943350" y="37128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168</xdr:row>
      <xdr:rowOff>9525</xdr:rowOff>
    </xdr:from>
    <xdr:ext cx="104775" cy="209550"/>
    <xdr:sp macro="" textlink="">
      <xdr:nvSpPr>
        <xdr:cNvPr id="472" name="Text Box 113"/>
        <xdr:cNvSpPr txBox="1">
          <a:spLocks noChangeArrowheads="1"/>
        </xdr:cNvSpPr>
      </xdr:nvSpPr>
      <xdr:spPr bwMode="auto">
        <a:xfrm>
          <a:off x="3943350" y="37128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168</xdr:row>
      <xdr:rowOff>9525</xdr:rowOff>
    </xdr:from>
    <xdr:ext cx="104775" cy="209550"/>
    <xdr:sp macro="" textlink="">
      <xdr:nvSpPr>
        <xdr:cNvPr id="473" name="Text Box 113"/>
        <xdr:cNvSpPr txBox="1">
          <a:spLocks noChangeArrowheads="1"/>
        </xdr:cNvSpPr>
      </xdr:nvSpPr>
      <xdr:spPr bwMode="auto">
        <a:xfrm>
          <a:off x="3943350" y="37128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169</xdr:row>
      <xdr:rowOff>9525</xdr:rowOff>
    </xdr:from>
    <xdr:ext cx="104775" cy="209550"/>
    <xdr:sp macro="" textlink="">
      <xdr:nvSpPr>
        <xdr:cNvPr id="474" name="Text Box 113"/>
        <xdr:cNvSpPr txBox="1">
          <a:spLocks noChangeArrowheads="1"/>
        </xdr:cNvSpPr>
      </xdr:nvSpPr>
      <xdr:spPr bwMode="auto">
        <a:xfrm>
          <a:off x="3943350" y="37299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169</xdr:row>
      <xdr:rowOff>9525</xdr:rowOff>
    </xdr:from>
    <xdr:ext cx="104775" cy="209550"/>
    <xdr:sp macro="" textlink="">
      <xdr:nvSpPr>
        <xdr:cNvPr id="475" name="Text Box 113"/>
        <xdr:cNvSpPr txBox="1">
          <a:spLocks noChangeArrowheads="1"/>
        </xdr:cNvSpPr>
      </xdr:nvSpPr>
      <xdr:spPr bwMode="auto">
        <a:xfrm>
          <a:off x="3943350" y="37299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169</xdr:row>
      <xdr:rowOff>9525</xdr:rowOff>
    </xdr:from>
    <xdr:ext cx="104775" cy="209550"/>
    <xdr:sp macro="" textlink="">
      <xdr:nvSpPr>
        <xdr:cNvPr id="476" name="Text Box 113"/>
        <xdr:cNvSpPr txBox="1">
          <a:spLocks noChangeArrowheads="1"/>
        </xdr:cNvSpPr>
      </xdr:nvSpPr>
      <xdr:spPr bwMode="auto">
        <a:xfrm>
          <a:off x="3943350" y="37299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169</xdr:row>
      <xdr:rowOff>9525</xdr:rowOff>
    </xdr:from>
    <xdr:ext cx="104775" cy="209550"/>
    <xdr:sp macro="" textlink="">
      <xdr:nvSpPr>
        <xdr:cNvPr id="477" name="Text Box 113"/>
        <xdr:cNvSpPr txBox="1">
          <a:spLocks noChangeArrowheads="1"/>
        </xdr:cNvSpPr>
      </xdr:nvSpPr>
      <xdr:spPr bwMode="auto">
        <a:xfrm>
          <a:off x="3943350" y="37299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170</xdr:row>
      <xdr:rowOff>9525</xdr:rowOff>
    </xdr:from>
    <xdr:ext cx="104775" cy="209550"/>
    <xdr:sp macro="" textlink="">
      <xdr:nvSpPr>
        <xdr:cNvPr id="478" name="Text Box 113"/>
        <xdr:cNvSpPr txBox="1">
          <a:spLocks noChangeArrowheads="1"/>
        </xdr:cNvSpPr>
      </xdr:nvSpPr>
      <xdr:spPr bwMode="auto">
        <a:xfrm>
          <a:off x="3943350" y="374713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170</xdr:row>
      <xdr:rowOff>9525</xdr:rowOff>
    </xdr:from>
    <xdr:ext cx="104775" cy="209550"/>
    <xdr:sp macro="" textlink="">
      <xdr:nvSpPr>
        <xdr:cNvPr id="479" name="Text Box 113"/>
        <xdr:cNvSpPr txBox="1">
          <a:spLocks noChangeArrowheads="1"/>
        </xdr:cNvSpPr>
      </xdr:nvSpPr>
      <xdr:spPr bwMode="auto">
        <a:xfrm>
          <a:off x="3943350" y="374713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170</xdr:row>
      <xdr:rowOff>9525</xdr:rowOff>
    </xdr:from>
    <xdr:ext cx="104775" cy="209550"/>
    <xdr:sp macro="" textlink="">
      <xdr:nvSpPr>
        <xdr:cNvPr id="480" name="Text Box 113"/>
        <xdr:cNvSpPr txBox="1">
          <a:spLocks noChangeArrowheads="1"/>
        </xdr:cNvSpPr>
      </xdr:nvSpPr>
      <xdr:spPr bwMode="auto">
        <a:xfrm>
          <a:off x="3943350" y="374713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170</xdr:row>
      <xdr:rowOff>9525</xdr:rowOff>
    </xdr:from>
    <xdr:ext cx="104775" cy="209550"/>
    <xdr:sp macro="" textlink="">
      <xdr:nvSpPr>
        <xdr:cNvPr id="481" name="Text Box 113"/>
        <xdr:cNvSpPr txBox="1">
          <a:spLocks noChangeArrowheads="1"/>
        </xdr:cNvSpPr>
      </xdr:nvSpPr>
      <xdr:spPr bwMode="auto">
        <a:xfrm>
          <a:off x="3943350" y="374713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171</xdr:row>
      <xdr:rowOff>9525</xdr:rowOff>
    </xdr:from>
    <xdr:ext cx="104775" cy="209550"/>
    <xdr:sp macro="" textlink="">
      <xdr:nvSpPr>
        <xdr:cNvPr id="482" name="Text Box 113"/>
        <xdr:cNvSpPr txBox="1">
          <a:spLocks noChangeArrowheads="1"/>
        </xdr:cNvSpPr>
      </xdr:nvSpPr>
      <xdr:spPr bwMode="auto">
        <a:xfrm>
          <a:off x="3943350" y="37795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171</xdr:row>
      <xdr:rowOff>9525</xdr:rowOff>
    </xdr:from>
    <xdr:ext cx="104775" cy="209550"/>
    <xdr:sp macro="" textlink="">
      <xdr:nvSpPr>
        <xdr:cNvPr id="483" name="Text Box 113"/>
        <xdr:cNvSpPr txBox="1">
          <a:spLocks noChangeArrowheads="1"/>
        </xdr:cNvSpPr>
      </xdr:nvSpPr>
      <xdr:spPr bwMode="auto">
        <a:xfrm>
          <a:off x="3943350" y="37795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171</xdr:row>
      <xdr:rowOff>9525</xdr:rowOff>
    </xdr:from>
    <xdr:ext cx="104775" cy="209550"/>
    <xdr:sp macro="" textlink="">
      <xdr:nvSpPr>
        <xdr:cNvPr id="484" name="Text Box 113"/>
        <xdr:cNvSpPr txBox="1">
          <a:spLocks noChangeArrowheads="1"/>
        </xdr:cNvSpPr>
      </xdr:nvSpPr>
      <xdr:spPr bwMode="auto">
        <a:xfrm>
          <a:off x="3943350" y="37795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171</xdr:row>
      <xdr:rowOff>9525</xdr:rowOff>
    </xdr:from>
    <xdr:ext cx="104775" cy="209550"/>
    <xdr:sp macro="" textlink="">
      <xdr:nvSpPr>
        <xdr:cNvPr id="485" name="Text Box 113"/>
        <xdr:cNvSpPr txBox="1">
          <a:spLocks noChangeArrowheads="1"/>
        </xdr:cNvSpPr>
      </xdr:nvSpPr>
      <xdr:spPr bwMode="auto">
        <a:xfrm>
          <a:off x="3943350" y="37795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172</xdr:row>
      <xdr:rowOff>9525</xdr:rowOff>
    </xdr:from>
    <xdr:ext cx="104775" cy="209550"/>
    <xdr:sp macro="" textlink="">
      <xdr:nvSpPr>
        <xdr:cNvPr id="486" name="Text Box 113"/>
        <xdr:cNvSpPr txBox="1">
          <a:spLocks noChangeArrowheads="1"/>
        </xdr:cNvSpPr>
      </xdr:nvSpPr>
      <xdr:spPr bwMode="auto">
        <a:xfrm>
          <a:off x="3943350" y="37966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172</xdr:row>
      <xdr:rowOff>9525</xdr:rowOff>
    </xdr:from>
    <xdr:ext cx="104775" cy="209550"/>
    <xdr:sp macro="" textlink="">
      <xdr:nvSpPr>
        <xdr:cNvPr id="487" name="Text Box 113"/>
        <xdr:cNvSpPr txBox="1">
          <a:spLocks noChangeArrowheads="1"/>
        </xdr:cNvSpPr>
      </xdr:nvSpPr>
      <xdr:spPr bwMode="auto">
        <a:xfrm>
          <a:off x="3943350" y="37966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172</xdr:row>
      <xdr:rowOff>9525</xdr:rowOff>
    </xdr:from>
    <xdr:ext cx="104775" cy="209550"/>
    <xdr:sp macro="" textlink="">
      <xdr:nvSpPr>
        <xdr:cNvPr id="488" name="Text Box 113"/>
        <xdr:cNvSpPr txBox="1">
          <a:spLocks noChangeArrowheads="1"/>
        </xdr:cNvSpPr>
      </xdr:nvSpPr>
      <xdr:spPr bwMode="auto">
        <a:xfrm>
          <a:off x="3943350" y="37966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172</xdr:row>
      <xdr:rowOff>9525</xdr:rowOff>
    </xdr:from>
    <xdr:ext cx="104775" cy="209550"/>
    <xdr:sp macro="" textlink="">
      <xdr:nvSpPr>
        <xdr:cNvPr id="489" name="Text Box 113"/>
        <xdr:cNvSpPr txBox="1">
          <a:spLocks noChangeArrowheads="1"/>
        </xdr:cNvSpPr>
      </xdr:nvSpPr>
      <xdr:spPr bwMode="auto">
        <a:xfrm>
          <a:off x="3943350" y="37966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173</xdr:row>
      <xdr:rowOff>9525</xdr:rowOff>
    </xdr:from>
    <xdr:ext cx="104775" cy="209550"/>
    <xdr:sp macro="" textlink="">
      <xdr:nvSpPr>
        <xdr:cNvPr id="490" name="Text Box 113"/>
        <xdr:cNvSpPr txBox="1">
          <a:spLocks noChangeArrowheads="1"/>
        </xdr:cNvSpPr>
      </xdr:nvSpPr>
      <xdr:spPr bwMode="auto">
        <a:xfrm>
          <a:off x="3943350" y="38290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173</xdr:row>
      <xdr:rowOff>9525</xdr:rowOff>
    </xdr:from>
    <xdr:ext cx="104775" cy="209550"/>
    <xdr:sp macro="" textlink="">
      <xdr:nvSpPr>
        <xdr:cNvPr id="491" name="Text Box 113"/>
        <xdr:cNvSpPr txBox="1">
          <a:spLocks noChangeArrowheads="1"/>
        </xdr:cNvSpPr>
      </xdr:nvSpPr>
      <xdr:spPr bwMode="auto">
        <a:xfrm>
          <a:off x="3943350" y="38290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173</xdr:row>
      <xdr:rowOff>9525</xdr:rowOff>
    </xdr:from>
    <xdr:ext cx="104775" cy="209550"/>
    <xdr:sp macro="" textlink="">
      <xdr:nvSpPr>
        <xdr:cNvPr id="492" name="Text Box 113"/>
        <xdr:cNvSpPr txBox="1">
          <a:spLocks noChangeArrowheads="1"/>
        </xdr:cNvSpPr>
      </xdr:nvSpPr>
      <xdr:spPr bwMode="auto">
        <a:xfrm>
          <a:off x="3943350" y="38290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173</xdr:row>
      <xdr:rowOff>9525</xdr:rowOff>
    </xdr:from>
    <xdr:ext cx="104775" cy="209550"/>
    <xdr:sp macro="" textlink="">
      <xdr:nvSpPr>
        <xdr:cNvPr id="493" name="Text Box 113"/>
        <xdr:cNvSpPr txBox="1">
          <a:spLocks noChangeArrowheads="1"/>
        </xdr:cNvSpPr>
      </xdr:nvSpPr>
      <xdr:spPr bwMode="auto">
        <a:xfrm>
          <a:off x="3943350" y="38290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174</xdr:row>
      <xdr:rowOff>9525</xdr:rowOff>
    </xdr:from>
    <xdr:ext cx="104775" cy="209550"/>
    <xdr:sp macro="" textlink="">
      <xdr:nvSpPr>
        <xdr:cNvPr id="494" name="Text Box 113"/>
        <xdr:cNvSpPr txBox="1">
          <a:spLocks noChangeArrowheads="1"/>
        </xdr:cNvSpPr>
      </xdr:nvSpPr>
      <xdr:spPr bwMode="auto">
        <a:xfrm>
          <a:off x="3943350" y="3846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174</xdr:row>
      <xdr:rowOff>9525</xdr:rowOff>
    </xdr:from>
    <xdr:ext cx="104775" cy="209550"/>
    <xdr:sp macro="" textlink="">
      <xdr:nvSpPr>
        <xdr:cNvPr id="495" name="Text Box 113"/>
        <xdr:cNvSpPr txBox="1">
          <a:spLocks noChangeArrowheads="1"/>
        </xdr:cNvSpPr>
      </xdr:nvSpPr>
      <xdr:spPr bwMode="auto">
        <a:xfrm>
          <a:off x="3943350" y="3846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174</xdr:row>
      <xdr:rowOff>9525</xdr:rowOff>
    </xdr:from>
    <xdr:ext cx="104775" cy="209550"/>
    <xdr:sp macro="" textlink="">
      <xdr:nvSpPr>
        <xdr:cNvPr id="496" name="Text Box 113"/>
        <xdr:cNvSpPr txBox="1">
          <a:spLocks noChangeArrowheads="1"/>
        </xdr:cNvSpPr>
      </xdr:nvSpPr>
      <xdr:spPr bwMode="auto">
        <a:xfrm>
          <a:off x="3943350" y="3846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174</xdr:row>
      <xdr:rowOff>9525</xdr:rowOff>
    </xdr:from>
    <xdr:ext cx="104775" cy="209550"/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3943350" y="3846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175</xdr:row>
      <xdr:rowOff>9525</xdr:rowOff>
    </xdr:from>
    <xdr:ext cx="104775" cy="209550"/>
    <xdr:sp macro="" textlink="">
      <xdr:nvSpPr>
        <xdr:cNvPr id="498" name="Text Box 113"/>
        <xdr:cNvSpPr txBox="1">
          <a:spLocks noChangeArrowheads="1"/>
        </xdr:cNvSpPr>
      </xdr:nvSpPr>
      <xdr:spPr bwMode="auto">
        <a:xfrm>
          <a:off x="3943350" y="38633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175</xdr:row>
      <xdr:rowOff>9525</xdr:rowOff>
    </xdr:from>
    <xdr:ext cx="104775" cy="209550"/>
    <xdr:sp macro="" textlink="">
      <xdr:nvSpPr>
        <xdr:cNvPr id="499" name="Text Box 113"/>
        <xdr:cNvSpPr txBox="1">
          <a:spLocks noChangeArrowheads="1"/>
        </xdr:cNvSpPr>
      </xdr:nvSpPr>
      <xdr:spPr bwMode="auto">
        <a:xfrm>
          <a:off x="3943350" y="38633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175</xdr:row>
      <xdr:rowOff>9525</xdr:rowOff>
    </xdr:from>
    <xdr:ext cx="104775" cy="209550"/>
    <xdr:sp macro="" textlink="">
      <xdr:nvSpPr>
        <xdr:cNvPr id="500" name="Text Box 113"/>
        <xdr:cNvSpPr txBox="1">
          <a:spLocks noChangeArrowheads="1"/>
        </xdr:cNvSpPr>
      </xdr:nvSpPr>
      <xdr:spPr bwMode="auto">
        <a:xfrm>
          <a:off x="3943350" y="38633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175</xdr:row>
      <xdr:rowOff>9525</xdr:rowOff>
    </xdr:from>
    <xdr:ext cx="104775" cy="209550"/>
    <xdr:sp macro="" textlink="">
      <xdr:nvSpPr>
        <xdr:cNvPr id="501" name="Text Box 113"/>
        <xdr:cNvSpPr txBox="1">
          <a:spLocks noChangeArrowheads="1"/>
        </xdr:cNvSpPr>
      </xdr:nvSpPr>
      <xdr:spPr bwMode="auto">
        <a:xfrm>
          <a:off x="3943350" y="38633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176</xdr:row>
      <xdr:rowOff>9525</xdr:rowOff>
    </xdr:from>
    <xdr:ext cx="104775" cy="209550"/>
    <xdr:sp macro="" textlink="">
      <xdr:nvSpPr>
        <xdr:cNvPr id="502" name="Text Box 113"/>
        <xdr:cNvSpPr txBox="1">
          <a:spLocks noChangeArrowheads="1"/>
        </xdr:cNvSpPr>
      </xdr:nvSpPr>
      <xdr:spPr bwMode="auto">
        <a:xfrm>
          <a:off x="3943350" y="38804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176</xdr:row>
      <xdr:rowOff>9525</xdr:rowOff>
    </xdr:from>
    <xdr:ext cx="104775" cy="209550"/>
    <xdr:sp macro="" textlink="">
      <xdr:nvSpPr>
        <xdr:cNvPr id="503" name="Text Box 113"/>
        <xdr:cNvSpPr txBox="1">
          <a:spLocks noChangeArrowheads="1"/>
        </xdr:cNvSpPr>
      </xdr:nvSpPr>
      <xdr:spPr bwMode="auto">
        <a:xfrm>
          <a:off x="3943350" y="38804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176</xdr:row>
      <xdr:rowOff>9525</xdr:rowOff>
    </xdr:from>
    <xdr:ext cx="104775" cy="209550"/>
    <xdr:sp macro="" textlink="">
      <xdr:nvSpPr>
        <xdr:cNvPr id="504" name="Text Box 113"/>
        <xdr:cNvSpPr txBox="1">
          <a:spLocks noChangeArrowheads="1"/>
        </xdr:cNvSpPr>
      </xdr:nvSpPr>
      <xdr:spPr bwMode="auto">
        <a:xfrm>
          <a:off x="3943350" y="38804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176</xdr:row>
      <xdr:rowOff>9525</xdr:rowOff>
    </xdr:from>
    <xdr:ext cx="104775" cy="209550"/>
    <xdr:sp macro="" textlink="">
      <xdr:nvSpPr>
        <xdr:cNvPr id="505" name="Text Box 113"/>
        <xdr:cNvSpPr txBox="1">
          <a:spLocks noChangeArrowheads="1"/>
        </xdr:cNvSpPr>
      </xdr:nvSpPr>
      <xdr:spPr bwMode="auto">
        <a:xfrm>
          <a:off x="3943350" y="38804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177</xdr:row>
      <xdr:rowOff>9525</xdr:rowOff>
    </xdr:from>
    <xdr:ext cx="104775" cy="209550"/>
    <xdr:sp macro="" textlink="">
      <xdr:nvSpPr>
        <xdr:cNvPr id="506" name="Text Box 113"/>
        <xdr:cNvSpPr txBox="1">
          <a:spLocks noChangeArrowheads="1"/>
        </xdr:cNvSpPr>
      </xdr:nvSpPr>
      <xdr:spPr bwMode="auto">
        <a:xfrm>
          <a:off x="3943350" y="38976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177</xdr:row>
      <xdr:rowOff>9525</xdr:rowOff>
    </xdr:from>
    <xdr:ext cx="104775" cy="209550"/>
    <xdr:sp macro="" textlink="">
      <xdr:nvSpPr>
        <xdr:cNvPr id="507" name="Text Box 113"/>
        <xdr:cNvSpPr txBox="1">
          <a:spLocks noChangeArrowheads="1"/>
        </xdr:cNvSpPr>
      </xdr:nvSpPr>
      <xdr:spPr bwMode="auto">
        <a:xfrm>
          <a:off x="3943350" y="38976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177</xdr:row>
      <xdr:rowOff>9525</xdr:rowOff>
    </xdr:from>
    <xdr:ext cx="104775" cy="209550"/>
    <xdr:sp macro="" textlink="">
      <xdr:nvSpPr>
        <xdr:cNvPr id="508" name="Text Box 113"/>
        <xdr:cNvSpPr txBox="1">
          <a:spLocks noChangeArrowheads="1"/>
        </xdr:cNvSpPr>
      </xdr:nvSpPr>
      <xdr:spPr bwMode="auto">
        <a:xfrm>
          <a:off x="3943350" y="38976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177</xdr:row>
      <xdr:rowOff>9525</xdr:rowOff>
    </xdr:from>
    <xdr:ext cx="104775" cy="209550"/>
    <xdr:sp macro="" textlink="">
      <xdr:nvSpPr>
        <xdr:cNvPr id="509" name="Text Box 113"/>
        <xdr:cNvSpPr txBox="1">
          <a:spLocks noChangeArrowheads="1"/>
        </xdr:cNvSpPr>
      </xdr:nvSpPr>
      <xdr:spPr bwMode="auto">
        <a:xfrm>
          <a:off x="3943350" y="38976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178</xdr:row>
      <xdr:rowOff>9525</xdr:rowOff>
    </xdr:from>
    <xdr:ext cx="104775" cy="209550"/>
    <xdr:sp macro="" textlink="">
      <xdr:nvSpPr>
        <xdr:cNvPr id="510" name="Text Box 113"/>
        <xdr:cNvSpPr txBox="1">
          <a:spLocks noChangeArrowheads="1"/>
        </xdr:cNvSpPr>
      </xdr:nvSpPr>
      <xdr:spPr bwMode="auto">
        <a:xfrm>
          <a:off x="3943350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178</xdr:row>
      <xdr:rowOff>9525</xdr:rowOff>
    </xdr:from>
    <xdr:ext cx="104775" cy="209550"/>
    <xdr:sp macro="" textlink="">
      <xdr:nvSpPr>
        <xdr:cNvPr id="511" name="Text Box 113"/>
        <xdr:cNvSpPr txBox="1">
          <a:spLocks noChangeArrowheads="1"/>
        </xdr:cNvSpPr>
      </xdr:nvSpPr>
      <xdr:spPr bwMode="auto">
        <a:xfrm>
          <a:off x="3943350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178</xdr:row>
      <xdr:rowOff>9525</xdr:rowOff>
    </xdr:from>
    <xdr:ext cx="104775" cy="209550"/>
    <xdr:sp macro="" textlink="">
      <xdr:nvSpPr>
        <xdr:cNvPr id="512" name="Text Box 113"/>
        <xdr:cNvSpPr txBox="1">
          <a:spLocks noChangeArrowheads="1"/>
        </xdr:cNvSpPr>
      </xdr:nvSpPr>
      <xdr:spPr bwMode="auto">
        <a:xfrm>
          <a:off x="3943350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178</xdr:row>
      <xdr:rowOff>9524</xdr:rowOff>
    </xdr:from>
    <xdr:ext cx="159955" cy="226959"/>
    <xdr:sp macro="" textlink="">
      <xdr:nvSpPr>
        <xdr:cNvPr id="513" name="Text Box 113"/>
        <xdr:cNvSpPr txBox="1">
          <a:spLocks noChangeArrowheads="1"/>
        </xdr:cNvSpPr>
      </xdr:nvSpPr>
      <xdr:spPr bwMode="auto">
        <a:xfrm>
          <a:off x="3943350" y="39147749"/>
          <a:ext cx="159955" cy="226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179</xdr:row>
      <xdr:rowOff>9525</xdr:rowOff>
    </xdr:from>
    <xdr:ext cx="104775" cy="209550"/>
    <xdr:sp macro="" textlink="">
      <xdr:nvSpPr>
        <xdr:cNvPr id="514" name="Text Box 113"/>
        <xdr:cNvSpPr txBox="1">
          <a:spLocks noChangeArrowheads="1"/>
        </xdr:cNvSpPr>
      </xdr:nvSpPr>
      <xdr:spPr bwMode="auto">
        <a:xfrm>
          <a:off x="3943350" y="39319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179</xdr:row>
      <xdr:rowOff>9525</xdr:rowOff>
    </xdr:from>
    <xdr:ext cx="104775" cy="209550"/>
    <xdr:sp macro="" textlink="">
      <xdr:nvSpPr>
        <xdr:cNvPr id="515" name="Text Box 113"/>
        <xdr:cNvSpPr txBox="1">
          <a:spLocks noChangeArrowheads="1"/>
        </xdr:cNvSpPr>
      </xdr:nvSpPr>
      <xdr:spPr bwMode="auto">
        <a:xfrm>
          <a:off x="3943350" y="39319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179</xdr:row>
      <xdr:rowOff>9525</xdr:rowOff>
    </xdr:from>
    <xdr:ext cx="104775" cy="209550"/>
    <xdr:sp macro="" textlink="">
      <xdr:nvSpPr>
        <xdr:cNvPr id="516" name="Text Box 113"/>
        <xdr:cNvSpPr txBox="1">
          <a:spLocks noChangeArrowheads="1"/>
        </xdr:cNvSpPr>
      </xdr:nvSpPr>
      <xdr:spPr bwMode="auto">
        <a:xfrm>
          <a:off x="3943350" y="39319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179</xdr:row>
      <xdr:rowOff>9525</xdr:rowOff>
    </xdr:from>
    <xdr:ext cx="104775" cy="209550"/>
    <xdr:sp macro="" textlink="">
      <xdr:nvSpPr>
        <xdr:cNvPr id="517" name="Text Box 113"/>
        <xdr:cNvSpPr txBox="1">
          <a:spLocks noChangeArrowheads="1"/>
        </xdr:cNvSpPr>
      </xdr:nvSpPr>
      <xdr:spPr bwMode="auto">
        <a:xfrm>
          <a:off x="3943350" y="39319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180</xdr:row>
      <xdr:rowOff>9525</xdr:rowOff>
    </xdr:from>
    <xdr:ext cx="104775" cy="209550"/>
    <xdr:sp macro="" textlink="">
      <xdr:nvSpPr>
        <xdr:cNvPr id="518" name="Text Box 113"/>
        <xdr:cNvSpPr txBox="1">
          <a:spLocks noChangeArrowheads="1"/>
        </xdr:cNvSpPr>
      </xdr:nvSpPr>
      <xdr:spPr bwMode="auto">
        <a:xfrm>
          <a:off x="3943350" y="39490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149</xdr:row>
      <xdr:rowOff>9525</xdr:rowOff>
    </xdr:from>
    <xdr:ext cx="104775" cy="209550"/>
    <xdr:sp macro="" textlink="">
      <xdr:nvSpPr>
        <xdr:cNvPr id="519" name="Text Box 113"/>
        <xdr:cNvSpPr txBox="1">
          <a:spLocks noChangeArrowheads="1"/>
        </xdr:cNvSpPr>
      </xdr:nvSpPr>
      <xdr:spPr bwMode="auto">
        <a:xfrm>
          <a:off x="3943350" y="33870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3</xdr:col>
      <xdr:colOff>0</xdr:colOff>
      <xdr:row>149</xdr:row>
      <xdr:rowOff>9525</xdr:rowOff>
    </xdr:from>
    <xdr:ext cx="104775" cy="209550"/>
    <xdr:sp macro="" textlink="">
      <xdr:nvSpPr>
        <xdr:cNvPr id="520" name="Text Box 113"/>
        <xdr:cNvSpPr txBox="1">
          <a:spLocks noChangeArrowheads="1"/>
        </xdr:cNvSpPr>
      </xdr:nvSpPr>
      <xdr:spPr bwMode="auto">
        <a:xfrm>
          <a:off x="3943350" y="33870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0</xdr:col>
      <xdr:colOff>112184</xdr:colOff>
      <xdr:row>0</xdr:row>
      <xdr:rowOff>114300</xdr:rowOff>
    </xdr:from>
    <xdr:to>
      <xdr:col>9</xdr:col>
      <xdr:colOff>742950</xdr:colOff>
      <xdr:row>0</xdr:row>
      <xdr:rowOff>1162049</xdr:rowOff>
    </xdr:to>
    <xdr:grpSp>
      <xdr:nvGrpSpPr>
        <xdr:cNvPr id="527" name="526 Grupo"/>
        <xdr:cNvGrpSpPr/>
      </xdr:nvGrpSpPr>
      <xdr:grpSpPr>
        <a:xfrm>
          <a:off x="112184" y="114300"/>
          <a:ext cx="9146116" cy="1047749"/>
          <a:chOff x="200024" y="-26058"/>
          <a:chExt cx="12044788" cy="978558"/>
        </a:xfrm>
      </xdr:grpSpPr>
      <xdr:sp macro="" textlink="">
        <xdr:nvSpPr>
          <xdr:cNvPr id="528" name="Text Box 3"/>
          <xdr:cNvSpPr txBox="1">
            <a:spLocks noChangeArrowheads="1"/>
          </xdr:cNvSpPr>
        </xdr:nvSpPr>
        <xdr:spPr bwMode="auto">
          <a:xfrm>
            <a:off x="4150560" y="34272"/>
            <a:ext cx="5006521" cy="792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GOBIERNO DEL ESTADO DE MORELOS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Secretaría de Administración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100" b="1" i="0" baseline="0">
                <a:effectLst/>
                <a:latin typeface="+mn-lt"/>
                <a:ea typeface="+mn-ea"/>
                <a:cs typeface="+mn-cs"/>
              </a:rPr>
              <a:t>Dirección General de Procesos para la Adjudicación de Contratos </a:t>
            </a:r>
            <a:endParaRPr lang="es-MX" sz="1100" b="1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529" name="528 Grupo"/>
          <xdr:cNvGrpSpPr/>
        </xdr:nvGrpSpPr>
        <xdr:grpSpPr>
          <a:xfrm>
            <a:off x="200024" y="-26058"/>
            <a:ext cx="12044788" cy="978558"/>
            <a:chOff x="200024" y="-26058"/>
            <a:chExt cx="12044788" cy="978558"/>
          </a:xfrm>
        </xdr:grpSpPr>
        <xdr:pic>
          <xdr:nvPicPr>
            <xdr:cNvPr id="531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0024" y="28575"/>
              <a:ext cx="1190227" cy="923925"/>
            </a:xfrm>
            <a:prstGeom prst="rect">
              <a:avLst/>
            </a:prstGeom>
            <a:noFill/>
          </xdr:spPr>
        </xdr:pic>
        <xdr:pic>
          <xdr:nvPicPr>
            <xdr:cNvPr id="532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11033471" y="-26058"/>
              <a:ext cx="1211341" cy="935354"/>
            </a:xfrm>
            <a:prstGeom prst="rect">
              <a:avLst/>
            </a:prstGeom>
            <a:noFill/>
          </xdr:spPr>
        </xdr:pic>
      </xdr:grpSp>
    </xdr:grpSp>
    <xdr:clientData/>
  </xdr:twoCellAnchor>
  <xdr:oneCellAnchor>
    <xdr:from>
      <xdr:col>4</xdr:col>
      <xdr:colOff>0</xdr:colOff>
      <xdr:row>133</xdr:row>
      <xdr:rowOff>0</xdr:rowOff>
    </xdr:from>
    <xdr:ext cx="104775" cy="209550"/>
    <xdr:sp macro="" textlink="">
      <xdr:nvSpPr>
        <xdr:cNvPr id="181" name="Text Box 113"/>
        <xdr:cNvSpPr txBox="1">
          <a:spLocks noChangeArrowheads="1"/>
        </xdr:cNvSpPr>
      </xdr:nvSpPr>
      <xdr:spPr bwMode="auto">
        <a:xfrm>
          <a:off x="4000500" y="31565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209550"/>
    <xdr:sp macro="" textlink="">
      <xdr:nvSpPr>
        <xdr:cNvPr id="182" name="Text Box 113"/>
        <xdr:cNvSpPr txBox="1">
          <a:spLocks noChangeArrowheads="1"/>
        </xdr:cNvSpPr>
      </xdr:nvSpPr>
      <xdr:spPr bwMode="auto">
        <a:xfrm>
          <a:off x="4000500" y="21640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91</xdr:row>
      <xdr:rowOff>0</xdr:rowOff>
    </xdr:from>
    <xdr:ext cx="104775" cy="209550"/>
    <xdr:sp macro="" textlink="">
      <xdr:nvSpPr>
        <xdr:cNvPr id="183" name="Text Box 113"/>
        <xdr:cNvSpPr txBox="1">
          <a:spLocks noChangeArrowheads="1"/>
        </xdr:cNvSpPr>
      </xdr:nvSpPr>
      <xdr:spPr bwMode="auto">
        <a:xfrm>
          <a:off x="4000500" y="21640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0</xdr:rowOff>
    </xdr:from>
    <xdr:ext cx="104775" cy="209550"/>
    <xdr:sp macro="" textlink="">
      <xdr:nvSpPr>
        <xdr:cNvPr id="184" name="Text Box 113"/>
        <xdr:cNvSpPr txBox="1">
          <a:spLocks noChangeArrowheads="1"/>
        </xdr:cNvSpPr>
      </xdr:nvSpPr>
      <xdr:spPr bwMode="auto">
        <a:xfrm>
          <a:off x="4000500" y="3627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85</xdr:row>
      <xdr:rowOff>0</xdr:rowOff>
    </xdr:from>
    <xdr:ext cx="104775" cy="209550"/>
    <xdr:sp macro="" textlink="">
      <xdr:nvSpPr>
        <xdr:cNvPr id="185" name="Text Box 113"/>
        <xdr:cNvSpPr txBox="1">
          <a:spLocks noChangeArrowheads="1"/>
        </xdr:cNvSpPr>
      </xdr:nvSpPr>
      <xdr:spPr bwMode="auto">
        <a:xfrm>
          <a:off x="4000500" y="2009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134</xdr:row>
      <xdr:rowOff>9525</xdr:rowOff>
    </xdr:from>
    <xdr:ext cx="104775" cy="209550"/>
    <xdr:sp macro="" textlink="">
      <xdr:nvSpPr>
        <xdr:cNvPr id="186" name="Text Box 113"/>
        <xdr:cNvSpPr txBox="1">
          <a:spLocks noChangeArrowheads="1"/>
        </xdr:cNvSpPr>
      </xdr:nvSpPr>
      <xdr:spPr bwMode="auto">
        <a:xfrm>
          <a:off x="4000500" y="31765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187" name="Text Box 113"/>
        <xdr:cNvSpPr txBox="1">
          <a:spLocks noChangeArrowheads="1"/>
        </xdr:cNvSpPr>
      </xdr:nvSpPr>
      <xdr:spPr bwMode="auto">
        <a:xfrm>
          <a:off x="4000500" y="35899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188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189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190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191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192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193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135</xdr:row>
      <xdr:rowOff>9525</xdr:rowOff>
    </xdr:from>
    <xdr:ext cx="104775" cy="209550"/>
    <xdr:sp macro="" textlink="">
      <xdr:nvSpPr>
        <xdr:cNvPr id="194" name="Text Box 113"/>
        <xdr:cNvSpPr txBox="1">
          <a:spLocks noChangeArrowheads="1"/>
        </xdr:cNvSpPr>
      </xdr:nvSpPr>
      <xdr:spPr bwMode="auto">
        <a:xfrm>
          <a:off x="4000500" y="31956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136</xdr:row>
      <xdr:rowOff>9525</xdr:rowOff>
    </xdr:from>
    <xdr:ext cx="104775" cy="209550"/>
    <xdr:sp macro="" textlink="">
      <xdr:nvSpPr>
        <xdr:cNvPr id="195" name="Text Box 113"/>
        <xdr:cNvSpPr txBox="1">
          <a:spLocks noChangeArrowheads="1"/>
        </xdr:cNvSpPr>
      </xdr:nvSpPr>
      <xdr:spPr bwMode="auto">
        <a:xfrm>
          <a:off x="4000500" y="32146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85</xdr:row>
      <xdr:rowOff>0</xdr:rowOff>
    </xdr:from>
    <xdr:ext cx="104775" cy="209550"/>
    <xdr:sp macro="" textlink="">
      <xdr:nvSpPr>
        <xdr:cNvPr id="196" name="Text Box 113"/>
        <xdr:cNvSpPr txBox="1">
          <a:spLocks noChangeArrowheads="1"/>
        </xdr:cNvSpPr>
      </xdr:nvSpPr>
      <xdr:spPr bwMode="auto">
        <a:xfrm>
          <a:off x="4000500" y="2009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92</xdr:row>
      <xdr:rowOff>0</xdr:rowOff>
    </xdr:from>
    <xdr:ext cx="104775" cy="209550"/>
    <xdr:sp macro="" textlink="">
      <xdr:nvSpPr>
        <xdr:cNvPr id="197" name="Text Box 113"/>
        <xdr:cNvSpPr txBox="1">
          <a:spLocks noChangeArrowheads="1"/>
        </xdr:cNvSpPr>
      </xdr:nvSpPr>
      <xdr:spPr bwMode="auto">
        <a:xfrm>
          <a:off x="4000500" y="21831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92</xdr:row>
      <xdr:rowOff>0</xdr:rowOff>
    </xdr:from>
    <xdr:ext cx="104775" cy="209550"/>
    <xdr:sp macro="" textlink="">
      <xdr:nvSpPr>
        <xdr:cNvPr id="198" name="Text Box 113"/>
        <xdr:cNvSpPr txBox="1">
          <a:spLocks noChangeArrowheads="1"/>
        </xdr:cNvSpPr>
      </xdr:nvSpPr>
      <xdr:spPr bwMode="auto">
        <a:xfrm>
          <a:off x="4000500" y="21831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85</xdr:row>
      <xdr:rowOff>9525</xdr:rowOff>
    </xdr:from>
    <xdr:ext cx="104775" cy="209550"/>
    <xdr:sp macro="" textlink="">
      <xdr:nvSpPr>
        <xdr:cNvPr id="199" name="Text Box 113"/>
        <xdr:cNvSpPr txBox="1">
          <a:spLocks noChangeArrowheads="1"/>
        </xdr:cNvSpPr>
      </xdr:nvSpPr>
      <xdr:spPr bwMode="auto">
        <a:xfrm>
          <a:off x="4000500" y="2010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200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201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202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203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102</xdr:row>
      <xdr:rowOff>0</xdr:rowOff>
    </xdr:from>
    <xdr:ext cx="104775" cy="209550"/>
    <xdr:sp macro="" textlink="">
      <xdr:nvSpPr>
        <xdr:cNvPr id="204" name="Text Box 113"/>
        <xdr:cNvSpPr txBox="1">
          <a:spLocks noChangeArrowheads="1"/>
        </xdr:cNvSpPr>
      </xdr:nvSpPr>
      <xdr:spPr bwMode="auto">
        <a:xfrm>
          <a:off x="4000500" y="24003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102</xdr:row>
      <xdr:rowOff>0</xdr:rowOff>
    </xdr:from>
    <xdr:ext cx="104775" cy="209550"/>
    <xdr:sp macro="" textlink="">
      <xdr:nvSpPr>
        <xdr:cNvPr id="205" name="Text Box 113"/>
        <xdr:cNvSpPr txBox="1">
          <a:spLocks noChangeArrowheads="1"/>
        </xdr:cNvSpPr>
      </xdr:nvSpPr>
      <xdr:spPr bwMode="auto">
        <a:xfrm>
          <a:off x="4000500" y="24003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92</xdr:row>
      <xdr:rowOff>0</xdr:rowOff>
    </xdr:from>
    <xdr:ext cx="104775" cy="209550"/>
    <xdr:sp macro="" textlink="">
      <xdr:nvSpPr>
        <xdr:cNvPr id="206" name="Text Box 113"/>
        <xdr:cNvSpPr txBox="1">
          <a:spLocks noChangeArrowheads="1"/>
        </xdr:cNvSpPr>
      </xdr:nvSpPr>
      <xdr:spPr bwMode="auto">
        <a:xfrm>
          <a:off x="4000500" y="21831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92</xdr:row>
      <xdr:rowOff>0</xdr:rowOff>
    </xdr:from>
    <xdr:ext cx="104775" cy="209550"/>
    <xdr:sp macro="" textlink="">
      <xdr:nvSpPr>
        <xdr:cNvPr id="207" name="Text Box 113"/>
        <xdr:cNvSpPr txBox="1">
          <a:spLocks noChangeArrowheads="1"/>
        </xdr:cNvSpPr>
      </xdr:nvSpPr>
      <xdr:spPr bwMode="auto">
        <a:xfrm>
          <a:off x="4000500" y="21831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08" name="Text Box 113"/>
        <xdr:cNvSpPr txBox="1">
          <a:spLocks noChangeArrowheads="1"/>
        </xdr:cNvSpPr>
      </xdr:nvSpPr>
      <xdr:spPr bwMode="auto">
        <a:xfrm>
          <a:off x="4000500" y="22212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09" name="Text Box 113"/>
        <xdr:cNvSpPr txBox="1">
          <a:spLocks noChangeArrowheads="1"/>
        </xdr:cNvSpPr>
      </xdr:nvSpPr>
      <xdr:spPr bwMode="auto">
        <a:xfrm>
          <a:off x="4000500" y="22212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10" name="Text Box 113"/>
        <xdr:cNvSpPr txBox="1">
          <a:spLocks noChangeArrowheads="1"/>
        </xdr:cNvSpPr>
      </xdr:nvSpPr>
      <xdr:spPr bwMode="auto">
        <a:xfrm>
          <a:off x="4000500" y="22212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11" name="Text Box 113"/>
        <xdr:cNvSpPr txBox="1">
          <a:spLocks noChangeArrowheads="1"/>
        </xdr:cNvSpPr>
      </xdr:nvSpPr>
      <xdr:spPr bwMode="auto">
        <a:xfrm>
          <a:off x="4000500" y="22212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212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213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214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101</xdr:row>
      <xdr:rowOff>0</xdr:rowOff>
    </xdr:from>
    <xdr:ext cx="104775" cy="209550"/>
    <xdr:sp macro="" textlink="">
      <xdr:nvSpPr>
        <xdr:cNvPr id="215" name="Text Box 113"/>
        <xdr:cNvSpPr txBox="1">
          <a:spLocks noChangeArrowheads="1"/>
        </xdr:cNvSpPr>
      </xdr:nvSpPr>
      <xdr:spPr bwMode="auto">
        <a:xfrm>
          <a:off x="4000500" y="238125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85</xdr:row>
      <xdr:rowOff>0</xdr:rowOff>
    </xdr:from>
    <xdr:ext cx="104775" cy="209550"/>
    <xdr:sp macro="" textlink="">
      <xdr:nvSpPr>
        <xdr:cNvPr id="216" name="Text Box 113"/>
        <xdr:cNvSpPr txBox="1">
          <a:spLocks noChangeArrowheads="1"/>
        </xdr:cNvSpPr>
      </xdr:nvSpPr>
      <xdr:spPr bwMode="auto">
        <a:xfrm>
          <a:off x="4000500" y="2009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85</xdr:row>
      <xdr:rowOff>9525</xdr:rowOff>
    </xdr:from>
    <xdr:ext cx="104775" cy="209550"/>
    <xdr:sp macro="" textlink="">
      <xdr:nvSpPr>
        <xdr:cNvPr id="217" name="Text Box 113"/>
        <xdr:cNvSpPr txBox="1">
          <a:spLocks noChangeArrowheads="1"/>
        </xdr:cNvSpPr>
      </xdr:nvSpPr>
      <xdr:spPr bwMode="auto">
        <a:xfrm>
          <a:off x="4000500" y="2010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86</xdr:row>
      <xdr:rowOff>0</xdr:rowOff>
    </xdr:from>
    <xdr:ext cx="104775" cy="209550"/>
    <xdr:sp macro="" textlink="">
      <xdr:nvSpPr>
        <xdr:cNvPr id="218" name="Text Box 113"/>
        <xdr:cNvSpPr txBox="1">
          <a:spLocks noChangeArrowheads="1"/>
        </xdr:cNvSpPr>
      </xdr:nvSpPr>
      <xdr:spPr bwMode="auto">
        <a:xfrm>
          <a:off x="4000500" y="20288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86</xdr:row>
      <xdr:rowOff>9525</xdr:rowOff>
    </xdr:from>
    <xdr:ext cx="104775" cy="209550"/>
    <xdr:sp macro="" textlink="">
      <xdr:nvSpPr>
        <xdr:cNvPr id="219" name="Text Box 113"/>
        <xdr:cNvSpPr txBox="1">
          <a:spLocks noChangeArrowheads="1"/>
        </xdr:cNvSpPr>
      </xdr:nvSpPr>
      <xdr:spPr bwMode="auto">
        <a:xfrm>
          <a:off x="4000500" y="20297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220" name="Text Box 113"/>
        <xdr:cNvSpPr txBox="1">
          <a:spLocks noChangeArrowheads="1"/>
        </xdr:cNvSpPr>
      </xdr:nvSpPr>
      <xdr:spPr bwMode="auto">
        <a:xfrm>
          <a:off x="4000500" y="20612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9525</xdr:rowOff>
    </xdr:from>
    <xdr:ext cx="104775" cy="209550"/>
    <xdr:sp macro="" textlink="">
      <xdr:nvSpPr>
        <xdr:cNvPr id="221" name="Text Box 113"/>
        <xdr:cNvSpPr txBox="1">
          <a:spLocks noChangeArrowheads="1"/>
        </xdr:cNvSpPr>
      </xdr:nvSpPr>
      <xdr:spPr bwMode="auto">
        <a:xfrm>
          <a:off x="4000500" y="20621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0</xdr:rowOff>
    </xdr:from>
    <xdr:ext cx="104775" cy="209550"/>
    <xdr:sp macro="" textlink="">
      <xdr:nvSpPr>
        <xdr:cNvPr id="222" name="Text Box 113"/>
        <xdr:cNvSpPr txBox="1">
          <a:spLocks noChangeArrowheads="1"/>
        </xdr:cNvSpPr>
      </xdr:nvSpPr>
      <xdr:spPr bwMode="auto">
        <a:xfrm>
          <a:off x="4000500" y="20935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9525</xdr:rowOff>
    </xdr:from>
    <xdr:ext cx="104775" cy="209550"/>
    <xdr:sp macro="" textlink="">
      <xdr:nvSpPr>
        <xdr:cNvPr id="223" name="Text Box 113"/>
        <xdr:cNvSpPr txBox="1">
          <a:spLocks noChangeArrowheads="1"/>
        </xdr:cNvSpPr>
      </xdr:nvSpPr>
      <xdr:spPr bwMode="auto">
        <a:xfrm>
          <a:off x="4000500" y="20945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135</xdr:row>
      <xdr:rowOff>9525</xdr:rowOff>
    </xdr:from>
    <xdr:ext cx="104775" cy="209550"/>
    <xdr:sp macro="" textlink="">
      <xdr:nvSpPr>
        <xdr:cNvPr id="224" name="Text Box 113"/>
        <xdr:cNvSpPr txBox="1">
          <a:spLocks noChangeArrowheads="1"/>
        </xdr:cNvSpPr>
      </xdr:nvSpPr>
      <xdr:spPr bwMode="auto">
        <a:xfrm>
          <a:off x="4000500" y="31956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136</xdr:row>
      <xdr:rowOff>9525</xdr:rowOff>
    </xdr:from>
    <xdr:ext cx="104775" cy="209550"/>
    <xdr:sp macro="" textlink="">
      <xdr:nvSpPr>
        <xdr:cNvPr id="225" name="Text Box 113"/>
        <xdr:cNvSpPr txBox="1">
          <a:spLocks noChangeArrowheads="1"/>
        </xdr:cNvSpPr>
      </xdr:nvSpPr>
      <xdr:spPr bwMode="auto">
        <a:xfrm>
          <a:off x="4000500" y="32146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136</xdr:row>
      <xdr:rowOff>9525</xdr:rowOff>
    </xdr:from>
    <xdr:ext cx="104775" cy="209550"/>
    <xdr:sp macro="" textlink="">
      <xdr:nvSpPr>
        <xdr:cNvPr id="226" name="Text Box 113"/>
        <xdr:cNvSpPr txBox="1">
          <a:spLocks noChangeArrowheads="1"/>
        </xdr:cNvSpPr>
      </xdr:nvSpPr>
      <xdr:spPr bwMode="auto">
        <a:xfrm>
          <a:off x="4000500" y="32146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227" name="Text Box 113"/>
        <xdr:cNvSpPr txBox="1">
          <a:spLocks noChangeArrowheads="1"/>
        </xdr:cNvSpPr>
      </xdr:nvSpPr>
      <xdr:spPr bwMode="auto">
        <a:xfrm>
          <a:off x="4000500" y="32337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228" name="Text Box 113"/>
        <xdr:cNvSpPr txBox="1">
          <a:spLocks noChangeArrowheads="1"/>
        </xdr:cNvSpPr>
      </xdr:nvSpPr>
      <xdr:spPr bwMode="auto">
        <a:xfrm>
          <a:off x="4000500" y="32337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229" name="Text Box 113"/>
        <xdr:cNvSpPr txBox="1">
          <a:spLocks noChangeArrowheads="1"/>
        </xdr:cNvSpPr>
      </xdr:nvSpPr>
      <xdr:spPr bwMode="auto">
        <a:xfrm>
          <a:off x="4000500" y="32337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140</xdr:row>
      <xdr:rowOff>9525</xdr:rowOff>
    </xdr:from>
    <xdr:ext cx="104775" cy="209550"/>
    <xdr:sp macro="" textlink="">
      <xdr:nvSpPr>
        <xdr:cNvPr id="230" name="Text Box 113"/>
        <xdr:cNvSpPr txBox="1">
          <a:spLocks noChangeArrowheads="1"/>
        </xdr:cNvSpPr>
      </xdr:nvSpPr>
      <xdr:spPr bwMode="auto">
        <a:xfrm>
          <a:off x="4000500" y="32908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140</xdr:row>
      <xdr:rowOff>9525</xdr:rowOff>
    </xdr:from>
    <xdr:ext cx="104775" cy="209550"/>
    <xdr:sp macro="" textlink="">
      <xdr:nvSpPr>
        <xdr:cNvPr id="231" name="Text Box 113"/>
        <xdr:cNvSpPr txBox="1">
          <a:spLocks noChangeArrowheads="1"/>
        </xdr:cNvSpPr>
      </xdr:nvSpPr>
      <xdr:spPr bwMode="auto">
        <a:xfrm>
          <a:off x="4000500" y="32908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140</xdr:row>
      <xdr:rowOff>9525</xdr:rowOff>
    </xdr:from>
    <xdr:ext cx="104775" cy="209550"/>
    <xdr:sp macro="" textlink="">
      <xdr:nvSpPr>
        <xdr:cNvPr id="232" name="Text Box 113"/>
        <xdr:cNvSpPr txBox="1">
          <a:spLocks noChangeArrowheads="1"/>
        </xdr:cNvSpPr>
      </xdr:nvSpPr>
      <xdr:spPr bwMode="auto">
        <a:xfrm>
          <a:off x="4000500" y="32908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148</xdr:row>
      <xdr:rowOff>9525</xdr:rowOff>
    </xdr:from>
    <xdr:ext cx="104775" cy="209550"/>
    <xdr:sp macro="" textlink="">
      <xdr:nvSpPr>
        <xdr:cNvPr id="233" name="Text Box 113"/>
        <xdr:cNvSpPr txBox="1">
          <a:spLocks noChangeArrowheads="1"/>
        </xdr:cNvSpPr>
      </xdr:nvSpPr>
      <xdr:spPr bwMode="auto">
        <a:xfrm>
          <a:off x="4000500" y="34566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148</xdr:row>
      <xdr:rowOff>9525</xdr:rowOff>
    </xdr:from>
    <xdr:ext cx="104775" cy="209550"/>
    <xdr:sp macro="" textlink="">
      <xdr:nvSpPr>
        <xdr:cNvPr id="234" name="Text Box 113"/>
        <xdr:cNvSpPr txBox="1">
          <a:spLocks noChangeArrowheads="1"/>
        </xdr:cNvSpPr>
      </xdr:nvSpPr>
      <xdr:spPr bwMode="auto">
        <a:xfrm>
          <a:off x="4000500" y="34566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235" name="Text Box 113"/>
        <xdr:cNvSpPr txBox="1">
          <a:spLocks noChangeArrowheads="1"/>
        </xdr:cNvSpPr>
      </xdr:nvSpPr>
      <xdr:spPr bwMode="auto">
        <a:xfrm>
          <a:off x="4000500" y="34947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236" name="Text Box 113"/>
        <xdr:cNvSpPr txBox="1">
          <a:spLocks noChangeArrowheads="1"/>
        </xdr:cNvSpPr>
      </xdr:nvSpPr>
      <xdr:spPr bwMode="auto">
        <a:xfrm>
          <a:off x="4000500" y="34947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151</xdr:row>
      <xdr:rowOff>9525</xdr:rowOff>
    </xdr:from>
    <xdr:ext cx="104775" cy="209550"/>
    <xdr:sp macro="" textlink="">
      <xdr:nvSpPr>
        <xdr:cNvPr id="237" name="Text Box 113"/>
        <xdr:cNvSpPr txBox="1">
          <a:spLocks noChangeArrowheads="1"/>
        </xdr:cNvSpPr>
      </xdr:nvSpPr>
      <xdr:spPr bwMode="auto">
        <a:xfrm>
          <a:off x="4000500" y="35137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151</xdr:row>
      <xdr:rowOff>9525</xdr:rowOff>
    </xdr:from>
    <xdr:ext cx="104775" cy="209550"/>
    <xdr:sp macro="" textlink="">
      <xdr:nvSpPr>
        <xdr:cNvPr id="238" name="Text Box 113"/>
        <xdr:cNvSpPr txBox="1">
          <a:spLocks noChangeArrowheads="1"/>
        </xdr:cNvSpPr>
      </xdr:nvSpPr>
      <xdr:spPr bwMode="auto">
        <a:xfrm>
          <a:off x="4000500" y="35137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239" name="Text Box 113"/>
        <xdr:cNvSpPr txBox="1">
          <a:spLocks noChangeArrowheads="1"/>
        </xdr:cNvSpPr>
      </xdr:nvSpPr>
      <xdr:spPr bwMode="auto">
        <a:xfrm>
          <a:off x="4000500" y="3532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240" name="Text Box 113"/>
        <xdr:cNvSpPr txBox="1">
          <a:spLocks noChangeArrowheads="1"/>
        </xdr:cNvSpPr>
      </xdr:nvSpPr>
      <xdr:spPr bwMode="auto">
        <a:xfrm>
          <a:off x="4000500" y="3532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241" name="Text Box 113"/>
        <xdr:cNvSpPr txBox="1">
          <a:spLocks noChangeArrowheads="1"/>
        </xdr:cNvSpPr>
      </xdr:nvSpPr>
      <xdr:spPr bwMode="auto">
        <a:xfrm>
          <a:off x="4000500" y="3532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242" name="Text Box 113"/>
        <xdr:cNvSpPr txBox="1">
          <a:spLocks noChangeArrowheads="1"/>
        </xdr:cNvSpPr>
      </xdr:nvSpPr>
      <xdr:spPr bwMode="auto">
        <a:xfrm>
          <a:off x="4000500" y="35328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153</xdr:row>
      <xdr:rowOff>9525</xdr:rowOff>
    </xdr:from>
    <xdr:ext cx="104775" cy="209550"/>
    <xdr:sp macro="" textlink="">
      <xdr:nvSpPr>
        <xdr:cNvPr id="243" name="Text Box 113"/>
        <xdr:cNvSpPr txBox="1">
          <a:spLocks noChangeArrowheads="1"/>
        </xdr:cNvSpPr>
      </xdr:nvSpPr>
      <xdr:spPr bwMode="auto">
        <a:xfrm>
          <a:off x="4000500" y="35518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153</xdr:row>
      <xdr:rowOff>9525</xdr:rowOff>
    </xdr:from>
    <xdr:ext cx="104775" cy="209550"/>
    <xdr:sp macro="" textlink="">
      <xdr:nvSpPr>
        <xdr:cNvPr id="244" name="Text Box 113"/>
        <xdr:cNvSpPr txBox="1">
          <a:spLocks noChangeArrowheads="1"/>
        </xdr:cNvSpPr>
      </xdr:nvSpPr>
      <xdr:spPr bwMode="auto">
        <a:xfrm>
          <a:off x="4000500" y="35518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153</xdr:row>
      <xdr:rowOff>9525</xdr:rowOff>
    </xdr:from>
    <xdr:ext cx="104775" cy="209550"/>
    <xdr:sp macro="" textlink="">
      <xdr:nvSpPr>
        <xdr:cNvPr id="245" name="Text Box 113"/>
        <xdr:cNvSpPr txBox="1">
          <a:spLocks noChangeArrowheads="1"/>
        </xdr:cNvSpPr>
      </xdr:nvSpPr>
      <xdr:spPr bwMode="auto">
        <a:xfrm>
          <a:off x="4000500" y="35518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153</xdr:row>
      <xdr:rowOff>9525</xdr:rowOff>
    </xdr:from>
    <xdr:ext cx="104775" cy="209550"/>
    <xdr:sp macro="" textlink="">
      <xdr:nvSpPr>
        <xdr:cNvPr id="246" name="Text Box 113"/>
        <xdr:cNvSpPr txBox="1">
          <a:spLocks noChangeArrowheads="1"/>
        </xdr:cNvSpPr>
      </xdr:nvSpPr>
      <xdr:spPr bwMode="auto">
        <a:xfrm>
          <a:off x="4000500" y="35518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247" name="Text Box 113"/>
        <xdr:cNvSpPr txBox="1">
          <a:spLocks noChangeArrowheads="1"/>
        </xdr:cNvSpPr>
      </xdr:nvSpPr>
      <xdr:spPr bwMode="auto">
        <a:xfrm>
          <a:off x="4000500" y="35709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248" name="Text Box 113"/>
        <xdr:cNvSpPr txBox="1">
          <a:spLocks noChangeArrowheads="1"/>
        </xdr:cNvSpPr>
      </xdr:nvSpPr>
      <xdr:spPr bwMode="auto">
        <a:xfrm>
          <a:off x="4000500" y="35709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249" name="Text Box 113"/>
        <xdr:cNvSpPr txBox="1">
          <a:spLocks noChangeArrowheads="1"/>
        </xdr:cNvSpPr>
      </xdr:nvSpPr>
      <xdr:spPr bwMode="auto">
        <a:xfrm>
          <a:off x="4000500" y="35709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250" name="Text Box 113"/>
        <xdr:cNvSpPr txBox="1">
          <a:spLocks noChangeArrowheads="1"/>
        </xdr:cNvSpPr>
      </xdr:nvSpPr>
      <xdr:spPr bwMode="auto">
        <a:xfrm>
          <a:off x="4000500" y="35709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251" name="Text Box 113"/>
        <xdr:cNvSpPr txBox="1">
          <a:spLocks noChangeArrowheads="1"/>
        </xdr:cNvSpPr>
      </xdr:nvSpPr>
      <xdr:spPr bwMode="auto">
        <a:xfrm>
          <a:off x="4000500" y="35899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252" name="Text Box 113"/>
        <xdr:cNvSpPr txBox="1">
          <a:spLocks noChangeArrowheads="1"/>
        </xdr:cNvSpPr>
      </xdr:nvSpPr>
      <xdr:spPr bwMode="auto">
        <a:xfrm>
          <a:off x="4000500" y="35899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253" name="Text Box 113"/>
        <xdr:cNvSpPr txBox="1">
          <a:spLocks noChangeArrowheads="1"/>
        </xdr:cNvSpPr>
      </xdr:nvSpPr>
      <xdr:spPr bwMode="auto">
        <a:xfrm>
          <a:off x="4000500" y="35899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254" name="Text Box 113"/>
        <xdr:cNvSpPr txBox="1">
          <a:spLocks noChangeArrowheads="1"/>
        </xdr:cNvSpPr>
      </xdr:nvSpPr>
      <xdr:spPr bwMode="auto">
        <a:xfrm>
          <a:off x="4000500" y="35899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255" name="Text Box 113"/>
        <xdr:cNvSpPr txBox="1">
          <a:spLocks noChangeArrowheads="1"/>
        </xdr:cNvSpPr>
      </xdr:nvSpPr>
      <xdr:spPr bwMode="auto">
        <a:xfrm>
          <a:off x="4000500" y="36090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256" name="Text Box 113"/>
        <xdr:cNvSpPr txBox="1">
          <a:spLocks noChangeArrowheads="1"/>
        </xdr:cNvSpPr>
      </xdr:nvSpPr>
      <xdr:spPr bwMode="auto">
        <a:xfrm>
          <a:off x="4000500" y="36090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257" name="Text Box 113"/>
        <xdr:cNvSpPr txBox="1">
          <a:spLocks noChangeArrowheads="1"/>
        </xdr:cNvSpPr>
      </xdr:nvSpPr>
      <xdr:spPr bwMode="auto">
        <a:xfrm>
          <a:off x="4000500" y="36090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258" name="Text Box 113"/>
        <xdr:cNvSpPr txBox="1">
          <a:spLocks noChangeArrowheads="1"/>
        </xdr:cNvSpPr>
      </xdr:nvSpPr>
      <xdr:spPr bwMode="auto">
        <a:xfrm>
          <a:off x="4000500" y="36090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259" name="Text Box 113"/>
        <xdr:cNvSpPr txBox="1">
          <a:spLocks noChangeArrowheads="1"/>
        </xdr:cNvSpPr>
      </xdr:nvSpPr>
      <xdr:spPr bwMode="auto">
        <a:xfrm>
          <a:off x="4000500" y="36280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260" name="Text Box 113"/>
        <xdr:cNvSpPr txBox="1">
          <a:spLocks noChangeArrowheads="1"/>
        </xdr:cNvSpPr>
      </xdr:nvSpPr>
      <xdr:spPr bwMode="auto">
        <a:xfrm>
          <a:off x="4000500" y="36280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261" name="Text Box 113"/>
        <xdr:cNvSpPr txBox="1">
          <a:spLocks noChangeArrowheads="1"/>
        </xdr:cNvSpPr>
      </xdr:nvSpPr>
      <xdr:spPr bwMode="auto">
        <a:xfrm>
          <a:off x="4000500" y="36280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262" name="Text Box 113"/>
        <xdr:cNvSpPr txBox="1">
          <a:spLocks noChangeArrowheads="1"/>
        </xdr:cNvSpPr>
      </xdr:nvSpPr>
      <xdr:spPr bwMode="auto">
        <a:xfrm>
          <a:off x="4000500" y="36280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263" name="Text Box 113"/>
        <xdr:cNvSpPr txBox="1">
          <a:spLocks noChangeArrowheads="1"/>
        </xdr:cNvSpPr>
      </xdr:nvSpPr>
      <xdr:spPr bwMode="auto">
        <a:xfrm>
          <a:off x="4000500" y="36471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264" name="Text Box 113"/>
        <xdr:cNvSpPr txBox="1">
          <a:spLocks noChangeArrowheads="1"/>
        </xdr:cNvSpPr>
      </xdr:nvSpPr>
      <xdr:spPr bwMode="auto">
        <a:xfrm>
          <a:off x="4000500" y="36471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265" name="Text Box 113"/>
        <xdr:cNvSpPr txBox="1">
          <a:spLocks noChangeArrowheads="1"/>
        </xdr:cNvSpPr>
      </xdr:nvSpPr>
      <xdr:spPr bwMode="auto">
        <a:xfrm>
          <a:off x="4000500" y="36471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266" name="Text Box 113"/>
        <xdr:cNvSpPr txBox="1">
          <a:spLocks noChangeArrowheads="1"/>
        </xdr:cNvSpPr>
      </xdr:nvSpPr>
      <xdr:spPr bwMode="auto">
        <a:xfrm>
          <a:off x="4000500" y="36471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267" name="Text Box 113"/>
        <xdr:cNvSpPr txBox="1">
          <a:spLocks noChangeArrowheads="1"/>
        </xdr:cNvSpPr>
      </xdr:nvSpPr>
      <xdr:spPr bwMode="auto">
        <a:xfrm>
          <a:off x="4000500" y="36661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268" name="Text Box 113"/>
        <xdr:cNvSpPr txBox="1">
          <a:spLocks noChangeArrowheads="1"/>
        </xdr:cNvSpPr>
      </xdr:nvSpPr>
      <xdr:spPr bwMode="auto">
        <a:xfrm>
          <a:off x="4000500" y="36661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269" name="Text Box 113"/>
        <xdr:cNvSpPr txBox="1">
          <a:spLocks noChangeArrowheads="1"/>
        </xdr:cNvSpPr>
      </xdr:nvSpPr>
      <xdr:spPr bwMode="auto">
        <a:xfrm>
          <a:off x="4000500" y="36661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270" name="Text Box 113"/>
        <xdr:cNvSpPr txBox="1">
          <a:spLocks noChangeArrowheads="1"/>
        </xdr:cNvSpPr>
      </xdr:nvSpPr>
      <xdr:spPr bwMode="auto">
        <a:xfrm>
          <a:off x="4000500" y="36661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271" name="Text Box 113"/>
        <xdr:cNvSpPr txBox="1">
          <a:spLocks noChangeArrowheads="1"/>
        </xdr:cNvSpPr>
      </xdr:nvSpPr>
      <xdr:spPr bwMode="auto">
        <a:xfrm>
          <a:off x="4000500" y="36852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272" name="Text Box 113"/>
        <xdr:cNvSpPr txBox="1">
          <a:spLocks noChangeArrowheads="1"/>
        </xdr:cNvSpPr>
      </xdr:nvSpPr>
      <xdr:spPr bwMode="auto">
        <a:xfrm>
          <a:off x="4000500" y="36852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273" name="Text Box 113"/>
        <xdr:cNvSpPr txBox="1">
          <a:spLocks noChangeArrowheads="1"/>
        </xdr:cNvSpPr>
      </xdr:nvSpPr>
      <xdr:spPr bwMode="auto">
        <a:xfrm>
          <a:off x="4000500" y="36852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274" name="Text Box 113"/>
        <xdr:cNvSpPr txBox="1">
          <a:spLocks noChangeArrowheads="1"/>
        </xdr:cNvSpPr>
      </xdr:nvSpPr>
      <xdr:spPr bwMode="auto">
        <a:xfrm>
          <a:off x="4000500" y="36852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275" name="Text Box 113"/>
        <xdr:cNvSpPr txBox="1">
          <a:spLocks noChangeArrowheads="1"/>
        </xdr:cNvSpPr>
      </xdr:nvSpPr>
      <xdr:spPr bwMode="auto">
        <a:xfrm>
          <a:off x="4000500" y="37042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276" name="Text Box 113"/>
        <xdr:cNvSpPr txBox="1">
          <a:spLocks noChangeArrowheads="1"/>
        </xdr:cNvSpPr>
      </xdr:nvSpPr>
      <xdr:spPr bwMode="auto">
        <a:xfrm>
          <a:off x="4000500" y="37042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277" name="Text Box 113"/>
        <xdr:cNvSpPr txBox="1">
          <a:spLocks noChangeArrowheads="1"/>
        </xdr:cNvSpPr>
      </xdr:nvSpPr>
      <xdr:spPr bwMode="auto">
        <a:xfrm>
          <a:off x="4000500" y="37042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278" name="Text Box 113"/>
        <xdr:cNvSpPr txBox="1">
          <a:spLocks noChangeArrowheads="1"/>
        </xdr:cNvSpPr>
      </xdr:nvSpPr>
      <xdr:spPr bwMode="auto">
        <a:xfrm>
          <a:off x="4000500" y="37042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279" name="Text Box 113"/>
        <xdr:cNvSpPr txBox="1">
          <a:spLocks noChangeArrowheads="1"/>
        </xdr:cNvSpPr>
      </xdr:nvSpPr>
      <xdr:spPr bwMode="auto">
        <a:xfrm>
          <a:off x="4000500" y="37233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280" name="Text Box 113"/>
        <xdr:cNvSpPr txBox="1">
          <a:spLocks noChangeArrowheads="1"/>
        </xdr:cNvSpPr>
      </xdr:nvSpPr>
      <xdr:spPr bwMode="auto">
        <a:xfrm>
          <a:off x="4000500" y="37233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281" name="Text Box 113"/>
        <xdr:cNvSpPr txBox="1">
          <a:spLocks noChangeArrowheads="1"/>
        </xdr:cNvSpPr>
      </xdr:nvSpPr>
      <xdr:spPr bwMode="auto">
        <a:xfrm>
          <a:off x="4000500" y="37233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282" name="Text Box 113"/>
        <xdr:cNvSpPr txBox="1">
          <a:spLocks noChangeArrowheads="1"/>
        </xdr:cNvSpPr>
      </xdr:nvSpPr>
      <xdr:spPr bwMode="auto">
        <a:xfrm>
          <a:off x="4000500" y="37233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283" name="Text Box 113"/>
        <xdr:cNvSpPr txBox="1">
          <a:spLocks noChangeArrowheads="1"/>
        </xdr:cNvSpPr>
      </xdr:nvSpPr>
      <xdr:spPr bwMode="auto">
        <a:xfrm>
          <a:off x="4000500" y="37423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284" name="Text Box 113"/>
        <xdr:cNvSpPr txBox="1">
          <a:spLocks noChangeArrowheads="1"/>
        </xdr:cNvSpPr>
      </xdr:nvSpPr>
      <xdr:spPr bwMode="auto">
        <a:xfrm>
          <a:off x="4000500" y="37423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285" name="Text Box 113"/>
        <xdr:cNvSpPr txBox="1">
          <a:spLocks noChangeArrowheads="1"/>
        </xdr:cNvSpPr>
      </xdr:nvSpPr>
      <xdr:spPr bwMode="auto">
        <a:xfrm>
          <a:off x="4000500" y="37423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286" name="Text Box 113"/>
        <xdr:cNvSpPr txBox="1">
          <a:spLocks noChangeArrowheads="1"/>
        </xdr:cNvSpPr>
      </xdr:nvSpPr>
      <xdr:spPr bwMode="auto">
        <a:xfrm>
          <a:off x="4000500" y="37423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287" name="Text Box 113"/>
        <xdr:cNvSpPr txBox="1">
          <a:spLocks noChangeArrowheads="1"/>
        </xdr:cNvSpPr>
      </xdr:nvSpPr>
      <xdr:spPr bwMode="auto">
        <a:xfrm>
          <a:off x="4000500" y="37614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288" name="Text Box 113"/>
        <xdr:cNvSpPr txBox="1">
          <a:spLocks noChangeArrowheads="1"/>
        </xdr:cNvSpPr>
      </xdr:nvSpPr>
      <xdr:spPr bwMode="auto">
        <a:xfrm>
          <a:off x="4000500" y="37614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289" name="Text Box 113"/>
        <xdr:cNvSpPr txBox="1">
          <a:spLocks noChangeArrowheads="1"/>
        </xdr:cNvSpPr>
      </xdr:nvSpPr>
      <xdr:spPr bwMode="auto">
        <a:xfrm>
          <a:off x="4000500" y="37614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290" name="Text Box 113"/>
        <xdr:cNvSpPr txBox="1">
          <a:spLocks noChangeArrowheads="1"/>
        </xdr:cNvSpPr>
      </xdr:nvSpPr>
      <xdr:spPr bwMode="auto">
        <a:xfrm>
          <a:off x="4000500" y="37614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291" name="Text Box 113"/>
        <xdr:cNvSpPr txBox="1">
          <a:spLocks noChangeArrowheads="1"/>
        </xdr:cNvSpPr>
      </xdr:nvSpPr>
      <xdr:spPr bwMode="auto">
        <a:xfrm>
          <a:off x="4000500" y="3780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292" name="Text Box 113"/>
        <xdr:cNvSpPr txBox="1">
          <a:spLocks noChangeArrowheads="1"/>
        </xdr:cNvSpPr>
      </xdr:nvSpPr>
      <xdr:spPr bwMode="auto">
        <a:xfrm>
          <a:off x="4000500" y="3780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293" name="Text Box 113"/>
        <xdr:cNvSpPr txBox="1">
          <a:spLocks noChangeArrowheads="1"/>
        </xdr:cNvSpPr>
      </xdr:nvSpPr>
      <xdr:spPr bwMode="auto">
        <a:xfrm>
          <a:off x="4000500" y="3780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294" name="Text Box 113"/>
        <xdr:cNvSpPr txBox="1">
          <a:spLocks noChangeArrowheads="1"/>
        </xdr:cNvSpPr>
      </xdr:nvSpPr>
      <xdr:spPr bwMode="auto">
        <a:xfrm>
          <a:off x="4000500" y="3780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295" name="Text Box 113"/>
        <xdr:cNvSpPr txBox="1">
          <a:spLocks noChangeArrowheads="1"/>
        </xdr:cNvSpPr>
      </xdr:nvSpPr>
      <xdr:spPr bwMode="auto">
        <a:xfrm>
          <a:off x="4000500" y="3799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296" name="Text Box 113"/>
        <xdr:cNvSpPr txBox="1">
          <a:spLocks noChangeArrowheads="1"/>
        </xdr:cNvSpPr>
      </xdr:nvSpPr>
      <xdr:spPr bwMode="auto">
        <a:xfrm>
          <a:off x="4000500" y="3799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297" name="Text Box 113"/>
        <xdr:cNvSpPr txBox="1">
          <a:spLocks noChangeArrowheads="1"/>
        </xdr:cNvSpPr>
      </xdr:nvSpPr>
      <xdr:spPr bwMode="auto">
        <a:xfrm>
          <a:off x="4000500" y="3799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298" name="Text Box 113"/>
        <xdr:cNvSpPr txBox="1">
          <a:spLocks noChangeArrowheads="1"/>
        </xdr:cNvSpPr>
      </xdr:nvSpPr>
      <xdr:spPr bwMode="auto">
        <a:xfrm>
          <a:off x="4000500" y="37995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299" name="Text Box 113"/>
        <xdr:cNvSpPr txBox="1">
          <a:spLocks noChangeArrowheads="1"/>
        </xdr:cNvSpPr>
      </xdr:nvSpPr>
      <xdr:spPr bwMode="auto">
        <a:xfrm>
          <a:off x="4000500" y="38185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300" name="Text Box 113"/>
        <xdr:cNvSpPr txBox="1">
          <a:spLocks noChangeArrowheads="1"/>
        </xdr:cNvSpPr>
      </xdr:nvSpPr>
      <xdr:spPr bwMode="auto">
        <a:xfrm>
          <a:off x="4000500" y="38185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301" name="Text Box 113"/>
        <xdr:cNvSpPr txBox="1">
          <a:spLocks noChangeArrowheads="1"/>
        </xdr:cNvSpPr>
      </xdr:nvSpPr>
      <xdr:spPr bwMode="auto">
        <a:xfrm>
          <a:off x="4000500" y="38185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302" name="Text Box 113"/>
        <xdr:cNvSpPr txBox="1">
          <a:spLocks noChangeArrowheads="1"/>
        </xdr:cNvSpPr>
      </xdr:nvSpPr>
      <xdr:spPr bwMode="auto">
        <a:xfrm>
          <a:off x="4000500" y="38185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303" name="Text Box 113"/>
        <xdr:cNvSpPr txBox="1">
          <a:spLocks noChangeArrowheads="1"/>
        </xdr:cNvSpPr>
      </xdr:nvSpPr>
      <xdr:spPr bwMode="auto">
        <a:xfrm>
          <a:off x="4000500" y="38376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304" name="Text Box 113"/>
        <xdr:cNvSpPr txBox="1">
          <a:spLocks noChangeArrowheads="1"/>
        </xdr:cNvSpPr>
      </xdr:nvSpPr>
      <xdr:spPr bwMode="auto">
        <a:xfrm>
          <a:off x="4000500" y="38376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305" name="Text Box 113"/>
        <xdr:cNvSpPr txBox="1">
          <a:spLocks noChangeArrowheads="1"/>
        </xdr:cNvSpPr>
      </xdr:nvSpPr>
      <xdr:spPr bwMode="auto">
        <a:xfrm>
          <a:off x="4000500" y="38376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306" name="Text Box 113"/>
        <xdr:cNvSpPr txBox="1">
          <a:spLocks noChangeArrowheads="1"/>
        </xdr:cNvSpPr>
      </xdr:nvSpPr>
      <xdr:spPr bwMode="auto">
        <a:xfrm>
          <a:off x="4000500" y="38376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307" name="Text Box 113"/>
        <xdr:cNvSpPr txBox="1">
          <a:spLocks noChangeArrowheads="1"/>
        </xdr:cNvSpPr>
      </xdr:nvSpPr>
      <xdr:spPr bwMode="auto">
        <a:xfrm>
          <a:off x="4000500" y="38566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308" name="Text Box 113"/>
        <xdr:cNvSpPr txBox="1">
          <a:spLocks noChangeArrowheads="1"/>
        </xdr:cNvSpPr>
      </xdr:nvSpPr>
      <xdr:spPr bwMode="auto">
        <a:xfrm>
          <a:off x="4000500" y="38566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309" name="Text Box 113"/>
        <xdr:cNvSpPr txBox="1">
          <a:spLocks noChangeArrowheads="1"/>
        </xdr:cNvSpPr>
      </xdr:nvSpPr>
      <xdr:spPr bwMode="auto">
        <a:xfrm>
          <a:off x="4000500" y="38566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310" name="Text Box 113"/>
        <xdr:cNvSpPr txBox="1">
          <a:spLocks noChangeArrowheads="1"/>
        </xdr:cNvSpPr>
      </xdr:nvSpPr>
      <xdr:spPr bwMode="auto">
        <a:xfrm>
          <a:off x="4000500" y="38566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311" name="Text Box 113"/>
        <xdr:cNvSpPr txBox="1">
          <a:spLocks noChangeArrowheads="1"/>
        </xdr:cNvSpPr>
      </xdr:nvSpPr>
      <xdr:spPr bwMode="auto">
        <a:xfrm>
          <a:off x="4000500" y="38757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312" name="Text Box 113"/>
        <xdr:cNvSpPr txBox="1">
          <a:spLocks noChangeArrowheads="1"/>
        </xdr:cNvSpPr>
      </xdr:nvSpPr>
      <xdr:spPr bwMode="auto">
        <a:xfrm>
          <a:off x="4000500" y="38757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313" name="Text Box 113"/>
        <xdr:cNvSpPr txBox="1">
          <a:spLocks noChangeArrowheads="1"/>
        </xdr:cNvSpPr>
      </xdr:nvSpPr>
      <xdr:spPr bwMode="auto">
        <a:xfrm>
          <a:off x="4000500" y="38757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314" name="Text Box 113"/>
        <xdr:cNvSpPr txBox="1">
          <a:spLocks noChangeArrowheads="1"/>
        </xdr:cNvSpPr>
      </xdr:nvSpPr>
      <xdr:spPr bwMode="auto">
        <a:xfrm>
          <a:off x="4000500" y="387572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315" name="Text Box 113"/>
        <xdr:cNvSpPr txBox="1">
          <a:spLocks noChangeArrowheads="1"/>
        </xdr:cNvSpPr>
      </xdr:nvSpPr>
      <xdr:spPr bwMode="auto">
        <a:xfrm>
          <a:off x="4000500" y="39081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316" name="Text Box 113"/>
        <xdr:cNvSpPr txBox="1">
          <a:spLocks noChangeArrowheads="1"/>
        </xdr:cNvSpPr>
      </xdr:nvSpPr>
      <xdr:spPr bwMode="auto">
        <a:xfrm>
          <a:off x="4000500" y="39081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317" name="Text Box 113"/>
        <xdr:cNvSpPr txBox="1">
          <a:spLocks noChangeArrowheads="1"/>
        </xdr:cNvSpPr>
      </xdr:nvSpPr>
      <xdr:spPr bwMode="auto">
        <a:xfrm>
          <a:off x="4000500" y="39081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318" name="Text Box 113"/>
        <xdr:cNvSpPr txBox="1">
          <a:spLocks noChangeArrowheads="1"/>
        </xdr:cNvSpPr>
      </xdr:nvSpPr>
      <xdr:spPr bwMode="auto">
        <a:xfrm>
          <a:off x="4000500" y="39081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319" name="Text Box 113"/>
        <xdr:cNvSpPr txBox="1">
          <a:spLocks noChangeArrowheads="1"/>
        </xdr:cNvSpPr>
      </xdr:nvSpPr>
      <xdr:spPr bwMode="auto">
        <a:xfrm>
          <a:off x="4000500" y="3927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320" name="Text Box 113"/>
        <xdr:cNvSpPr txBox="1">
          <a:spLocks noChangeArrowheads="1"/>
        </xdr:cNvSpPr>
      </xdr:nvSpPr>
      <xdr:spPr bwMode="auto">
        <a:xfrm>
          <a:off x="4000500" y="3927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321" name="Text Box 113"/>
        <xdr:cNvSpPr txBox="1">
          <a:spLocks noChangeArrowheads="1"/>
        </xdr:cNvSpPr>
      </xdr:nvSpPr>
      <xdr:spPr bwMode="auto">
        <a:xfrm>
          <a:off x="4000500" y="3927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322" name="Text Box 113"/>
        <xdr:cNvSpPr txBox="1">
          <a:spLocks noChangeArrowheads="1"/>
        </xdr:cNvSpPr>
      </xdr:nvSpPr>
      <xdr:spPr bwMode="auto">
        <a:xfrm>
          <a:off x="4000500" y="3927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323" name="Text Box 113"/>
        <xdr:cNvSpPr txBox="1">
          <a:spLocks noChangeArrowheads="1"/>
        </xdr:cNvSpPr>
      </xdr:nvSpPr>
      <xdr:spPr bwMode="auto">
        <a:xfrm>
          <a:off x="4000500" y="3959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324" name="Text Box 113"/>
        <xdr:cNvSpPr txBox="1">
          <a:spLocks noChangeArrowheads="1"/>
        </xdr:cNvSpPr>
      </xdr:nvSpPr>
      <xdr:spPr bwMode="auto">
        <a:xfrm>
          <a:off x="4000500" y="3959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325" name="Text Box 113"/>
        <xdr:cNvSpPr txBox="1">
          <a:spLocks noChangeArrowheads="1"/>
        </xdr:cNvSpPr>
      </xdr:nvSpPr>
      <xdr:spPr bwMode="auto">
        <a:xfrm>
          <a:off x="4000500" y="3959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326" name="Text Box 113"/>
        <xdr:cNvSpPr txBox="1">
          <a:spLocks noChangeArrowheads="1"/>
        </xdr:cNvSpPr>
      </xdr:nvSpPr>
      <xdr:spPr bwMode="auto">
        <a:xfrm>
          <a:off x="4000500" y="39595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327" name="Text Box 113"/>
        <xdr:cNvSpPr txBox="1">
          <a:spLocks noChangeArrowheads="1"/>
        </xdr:cNvSpPr>
      </xdr:nvSpPr>
      <xdr:spPr bwMode="auto">
        <a:xfrm>
          <a:off x="4000500" y="39785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328" name="Text Box 113"/>
        <xdr:cNvSpPr txBox="1">
          <a:spLocks noChangeArrowheads="1"/>
        </xdr:cNvSpPr>
      </xdr:nvSpPr>
      <xdr:spPr bwMode="auto">
        <a:xfrm>
          <a:off x="4000500" y="39785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329" name="Text Box 113"/>
        <xdr:cNvSpPr txBox="1">
          <a:spLocks noChangeArrowheads="1"/>
        </xdr:cNvSpPr>
      </xdr:nvSpPr>
      <xdr:spPr bwMode="auto">
        <a:xfrm>
          <a:off x="4000500" y="39785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330" name="Text Box 113"/>
        <xdr:cNvSpPr txBox="1">
          <a:spLocks noChangeArrowheads="1"/>
        </xdr:cNvSpPr>
      </xdr:nvSpPr>
      <xdr:spPr bwMode="auto">
        <a:xfrm>
          <a:off x="4000500" y="39785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331" name="Text Box 113"/>
        <xdr:cNvSpPr txBox="1">
          <a:spLocks noChangeArrowheads="1"/>
        </xdr:cNvSpPr>
      </xdr:nvSpPr>
      <xdr:spPr bwMode="auto">
        <a:xfrm>
          <a:off x="4000500" y="3997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332" name="Text Box 113"/>
        <xdr:cNvSpPr txBox="1">
          <a:spLocks noChangeArrowheads="1"/>
        </xdr:cNvSpPr>
      </xdr:nvSpPr>
      <xdr:spPr bwMode="auto">
        <a:xfrm>
          <a:off x="4000500" y="3997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333" name="Text Box 113"/>
        <xdr:cNvSpPr txBox="1">
          <a:spLocks noChangeArrowheads="1"/>
        </xdr:cNvSpPr>
      </xdr:nvSpPr>
      <xdr:spPr bwMode="auto">
        <a:xfrm>
          <a:off x="4000500" y="3997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334" name="Text Box 113"/>
        <xdr:cNvSpPr txBox="1">
          <a:spLocks noChangeArrowheads="1"/>
        </xdr:cNvSpPr>
      </xdr:nvSpPr>
      <xdr:spPr bwMode="auto">
        <a:xfrm>
          <a:off x="4000500" y="3997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335" name="Text Box 113"/>
        <xdr:cNvSpPr txBox="1">
          <a:spLocks noChangeArrowheads="1"/>
        </xdr:cNvSpPr>
      </xdr:nvSpPr>
      <xdr:spPr bwMode="auto">
        <a:xfrm>
          <a:off x="4000500" y="4016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336" name="Text Box 113"/>
        <xdr:cNvSpPr txBox="1">
          <a:spLocks noChangeArrowheads="1"/>
        </xdr:cNvSpPr>
      </xdr:nvSpPr>
      <xdr:spPr bwMode="auto">
        <a:xfrm>
          <a:off x="4000500" y="4016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337" name="Text Box 113"/>
        <xdr:cNvSpPr txBox="1">
          <a:spLocks noChangeArrowheads="1"/>
        </xdr:cNvSpPr>
      </xdr:nvSpPr>
      <xdr:spPr bwMode="auto">
        <a:xfrm>
          <a:off x="4000500" y="4016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338" name="Text Box 113"/>
        <xdr:cNvSpPr txBox="1">
          <a:spLocks noChangeArrowheads="1"/>
        </xdr:cNvSpPr>
      </xdr:nvSpPr>
      <xdr:spPr bwMode="auto">
        <a:xfrm>
          <a:off x="4000500" y="4016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339" name="Text Box 113"/>
        <xdr:cNvSpPr txBox="1">
          <a:spLocks noChangeArrowheads="1"/>
        </xdr:cNvSpPr>
      </xdr:nvSpPr>
      <xdr:spPr bwMode="auto">
        <a:xfrm>
          <a:off x="4000500" y="4035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340" name="Text Box 113"/>
        <xdr:cNvSpPr txBox="1">
          <a:spLocks noChangeArrowheads="1"/>
        </xdr:cNvSpPr>
      </xdr:nvSpPr>
      <xdr:spPr bwMode="auto">
        <a:xfrm>
          <a:off x="4000500" y="4035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341" name="Text Box 113"/>
        <xdr:cNvSpPr txBox="1">
          <a:spLocks noChangeArrowheads="1"/>
        </xdr:cNvSpPr>
      </xdr:nvSpPr>
      <xdr:spPr bwMode="auto">
        <a:xfrm>
          <a:off x="4000500" y="4035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342" name="Text Box 113"/>
        <xdr:cNvSpPr txBox="1">
          <a:spLocks noChangeArrowheads="1"/>
        </xdr:cNvSpPr>
      </xdr:nvSpPr>
      <xdr:spPr bwMode="auto">
        <a:xfrm>
          <a:off x="4000500" y="4035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343" name="Text Box 113"/>
        <xdr:cNvSpPr txBox="1">
          <a:spLocks noChangeArrowheads="1"/>
        </xdr:cNvSpPr>
      </xdr:nvSpPr>
      <xdr:spPr bwMode="auto">
        <a:xfrm>
          <a:off x="4000500" y="40547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344" name="Text Box 113"/>
        <xdr:cNvSpPr txBox="1">
          <a:spLocks noChangeArrowheads="1"/>
        </xdr:cNvSpPr>
      </xdr:nvSpPr>
      <xdr:spPr bwMode="auto">
        <a:xfrm>
          <a:off x="4000500" y="40547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345" name="Text Box 113"/>
        <xdr:cNvSpPr txBox="1">
          <a:spLocks noChangeArrowheads="1"/>
        </xdr:cNvSpPr>
      </xdr:nvSpPr>
      <xdr:spPr bwMode="auto">
        <a:xfrm>
          <a:off x="4000500" y="40547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9524</xdr:rowOff>
    </xdr:from>
    <xdr:ext cx="159955" cy="226959"/>
    <xdr:sp macro="" textlink="">
      <xdr:nvSpPr>
        <xdr:cNvPr id="346" name="Text Box 113"/>
        <xdr:cNvSpPr txBox="1">
          <a:spLocks noChangeArrowheads="1"/>
        </xdr:cNvSpPr>
      </xdr:nvSpPr>
      <xdr:spPr bwMode="auto">
        <a:xfrm>
          <a:off x="4000500" y="40547924"/>
          <a:ext cx="159955" cy="226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347" name="Text Box 113"/>
        <xdr:cNvSpPr txBox="1">
          <a:spLocks noChangeArrowheads="1"/>
        </xdr:cNvSpPr>
      </xdr:nvSpPr>
      <xdr:spPr bwMode="auto">
        <a:xfrm>
          <a:off x="4000500" y="40738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521" name="Text Box 113"/>
        <xdr:cNvSpPr txBox="1">
          <a:spLocks noChangeArrowheads="1"/>
        </xdr:cNvSpPr>
      </xdr:nvSpPr>
      <xdr:spPr bwMode="auto">
        <a:xfrm>
          <a:off x="4000500" y="40738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522" name="Text Box 113"/>
        <xdr:cNvSpPr txBox="1">
          <a:spLocks noChangeArrowheads="1"/>
        </xdr:cNvSpPr>
      </xdr:nvSpPr>
      <xdr:spPr bwMode="auto">
        <a:xfrm>
          <a:off x="4000500" y="40738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523" name="Text Box 113"/>
        <xdr:cNvSpPr txBox="1">
          <a:spLocks noChangeArrowheads="1"/>
        </xdr:cNvSpPr>
      </xdr:nvSpPr>
      <xdr:spPr bwMode="auto">
        <a:xfrm>
          <a:off x="4000500" y="40738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524" name="Text Box 113"/>
        <xdr:cNvSpPr txBox="1">
          <a:spLocks noChangeArrowheads="1"/>
        </xdr:cNvSpPr>
      </xdr:nvSpPr>
      <xdr:spPr bwMode="auto">
        <a:xfrm>
          <a:off x="4000500" y="40928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149</xdr:row>
      <xdr:rowOff>9525</xdr:rowOff>
    </xdr:from>
    <xdr:ext cx="104775" cy="209550"/>
    <xdr:sp macro="" textlink="">
      <xdr:nvSpPr>
        <xdr:cNvPr id="525" name="Text Box 113"/>
        <xdr:cNvSpPr txBox="1">
          <a:spLocks noChangeArrowheads="1"/>
        </xdr:cNvSpPr>
      </xdr:nvSpPr>
      <xdr:spPr bwMode="auto">
        <a:xfrm>
          <a:off x="4000500" y="34756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149</xdr:row>
      <xdr:rowOff>9525</xdr:rowOff>
    </xdr:from>
    <xdr:ext cx="104775" cy="209550"/>
    <xdr:sp macro="" textlink="">
      <xdr:nvSpPr>
        <xdr:cNvPr id="526" name="Text Box 113"/>
        <xdr:cNvSpPr txBox="1">
          <a:spLocks noChangeArrowheads="1"/>
        </xdr:cNvSpPr>
      </xdr:nvSpPr>
      <xdr:spPr bwMode="auto">
        <a:xfrm>
          <a:off x="4000500" y="34756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533" name="Text Box 113"/>
        <xdr:cNvSpPr txBox="1">
          <a:spLocks noChangeArrowheads="1"/>
        </xdr:cNvSpPr>
      </xdr:nvSpPr>
      <xdr:spPr bwMode="auto">
        <a:xfrm>
          <a:off x="4953000" y="40928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6</xdr:col>
      <xdr:colOff>0</xdr:colOff>
      <xdr:row>180</xdr:row>
      <xdr:rowOff>9525</xdr:rowOff>
    </xdr:from>
    <xdr:ext cx="104775" cy="209550"/>
    <xdr:sp macro="" textlink="">
      <xdr:nvSpPr>
        <xdr:cNvPr id="534" name="Text Box 113"/>
        <xdr:cNvSpPr txBox="1">
          <a:spLocks noChangeArrowheads="1"/>
        </xdr:cNvSpPr>
      </xdr:nvSpPr>
      <xdr:spPr bwMode="auto">
        <a:xfrm>
          <a:off x="5838825" y="40928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0</xdr:colOff>
      <xdr:row>180</xdr:row>
      <xdr:rowOff>9525</xdr:rowOff>
    </xdr:from>
    <xdr:ext cx="104775" cy="209550"/>
    <xdr:sp macro="" textlink="">
      <xdr:nvSpPr>
        <xdr:cNvPr id="536" name="Text Box 113"/>
        <xdr:cNvSpPr txBox="1">
          <a:spLocks noChangeArrowheads="1"/>
        </xdr:cNvSpPr>
      </xdr:nvSpPr>
      <xdr:spPr bwMode="auto">
        <a:xfrm>
          <a:off x="6600825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8</xdr:col>
      <xdr:colOff>0</xdr:colOff>
      <xdr:row>180</xdr:row>
      <xdr:rowOff>9525</xdr:rowOff>
    </xdr:from>
    <xdr:ext cx="104775" cy="209550"/>
    <xdr:sp macro="" textlink="">
      <xdr:nvSpPr>
        <xdr:cNvPr id="537" name="Text Box 113"/>
        <xdr:cNvSpPr txBox="1">
          <a:spLocks noChangeArrowheads="1"/>
        </xdr:cNvSpPr>
      </xdr:nvSpPr>
      <xdr:spPr bwMode="auto">
        <a:xfrm>
          <a:off x="7448550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0</xdr:colOff>
      <xdr:row>180</xdr:row>
      <xdr:rowOff>9525</xdr:rowOff>
    </xdr:from>
    <xdr:ext cx="104775" cy="209550"/>
    <xdr:sp macro="" textlink="">
      <xdr:nvSpPr>
        <xdr:cNvPr id="535" name="Text Box 113"/>
        <xdr:cNvSpPr txBox="1">
          <a:spLocks noChangeArrowheads="1"/>
        </xdr:cNvSpPr>
      </xdr:nvSpPr>
      <xdr:spPr bwMode="auto">
        <a:xfrm>
          <a:off x="8267700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10</xdr:col>
      <xdr:colOff>0</xdr:colOff>
      <xdr:row>180</xdr:row>
      <xdr:rowOff>9525</xdr:rowOff>
    </xdr:from>
    <xdr:ext cx="104775" cy="209550"/>
    <xdr:sp macro="" textlink="">
      <xdr:nvSpPr>
        <xdr:cNvPr id="538" name="Text Box 113"/>
        <xdr:cNvSpPr txBox="1">
          <a:spLocks noChangeArrowheads="1"/>
        </xdr:cNvSpPr>
      </xdr:nvSpPr>
      <xdr:spPr bwMode="auto">
        <a:xfrm>
          <a:off x="9029700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11</xdr:col>
      <xdr:colOff>0</xdr:colOff>
      <xdr:row>180</xdr:row>
      <xdr:rowOff>9525</xdr:rowOff>
    </xdr:from>
    <xdr:ext cx="104775" cy="209550"/>
    <xdr:sp macro="" textlink="">
      <xdr:nvSpPr>
        <xdr:cNvPr id="539" name="Text Box 113"/>
        <xdr:cNvSpPr txBox="1">
          <a:spLocks noChangeArrowheads="1"/>
        </xdr:cNvSpPr>
      </xdr:nvSpPr>
      <xdr:spPr bwMode="auto">
        <a:xfrm>
          <a:off x="9867900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12</xdr:col>
      <xdr:colOff>0</xdr:colOff>
      <xdr:row>180</xdr:row>
      <xdr:rowOff>9525</xdr:rowOff>
    </xdr:from>
    <xdr:ext cx="104775" cy="209550"/>
    <xdr:sp macro="" textlink="">
      <xdr:nvSpPr>
        <xdr:cNvPr id="540" name="Text Box 113"/>
        <xdr:cNvSpPr txBox="1">
          <a:spLocks noChangeArrowheads="1"/>
        </xdr:cNvSpPr>
      </xdr:nvSpPr>
      <xdr:spPr bwMode="auto">
        <a:xfrm>
          <a:off x="10629900" y="43605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13</xdr:col>
      <xdr:colOff>0</xdr:colOff>
      <xdr:row>180</xdr:row>
      <xdr:rowOff>9525</xdr:rowOff>
    </xdr:from>
    <xdr:ext cx="104775" cy="209550"/>
    <xdr:sp macro="" textlink="">
      <xdr:nvSpPr>
        <xdr:cNvPr id="541" name="Text Box 113"/>
        <xdr:cNvSpPr txBox="1">
          <a:spLocks noChangeArrowheads="1"/>
        </xdr:cNvSpPr>
      </xdr:nvSpPr>
      <xdr:spPr bwMode="auto">
        <a:xfrm>
          <a:off x="11439525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14</xdr:col>
      <xdr:colOff>0</xdr:colOff>
      <xdr:row>180</xdr:row>
      <xdr:rowOff>9525</xdr:rowOff>
    </xdr:from>
    <xdr:ext cx="104775" cy="209550"/>
    <xdr:sp macro="" textlink="">
      <xdr:nvSpPr>
        <xdr:cNvPr id="542" name="Text Box 113"/>
        <xdr:cNvSpPr txBox="1">
          <a:spLocks noChangeArrowheads="1"/>
        </xdr:cNvSpPr>
      </xdr:nvSpPr>
      <xdr:spPr bwMode="auto">
        <a:xfrm>
          <a:off x="12201525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15</xdr:col>
      <xdr:colOff>0</xdr:colOff>
      <xdr:row>180</xdr:row>
      <xdr:rowOff>9525</xdr:rowOff>
    </xdr:from>
    <xdr:ext cx="104775" cy="209550"/>
    <xdr:sp macro="" textlink="">
      <xdr:nvSpPr>
        <xdr:cNvPr id="543" name="Text Box 113"/>
        <xdr:cNvSpPr txBox="1">
          <a:spLocks noChangeArrowheads="1"/>
        </xdr:cNvSpPr>
      </xdr:nvSpPr>
      <xdr:spPr bwMode="auto">
        <a:xfrm>
          <a:off x="12201525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16</xdr:col>
      <xdr:colOff>0</xdr:colOff>
      <xdr:row>180</xdr:row>
      <xdr:rowOff>9525</xdr:rowOff>
    </xdr:from>
    <xdr:ext cx="104775" cy="209550"/>
    <xdr:sp macro="" textlink="">
      <xdr:nvSpPr>
        <xdr:cNvPr id="544" name="Text Box 113"/>
        <xdr:cNvSpPr txBox="1">
          <a:spLocks noChangeArrowheads="1"/>
        </xdr:cNvSpPr>
      </xdr:nvSpPr>
      <xdr:spPr bwMode="auto">
        <a:xfrm>
          <a:off x="14011275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17</xdr:col>
      <xdr:colOff>0</xdr:colOff>
      <xdr:row>180</xdr:row>
      <xdr:rowOff>9525</xdr:rowOff>
    </xdr:from>
    <xdr:ext cx="104775" cy="209550"/>
    <xdr:sp macro="" textlink="">
      <xdr:nvSpPr>
        <xdr:cNvPr id="545" name="Text Box 113"/>
        <xdr:cNvSpPr txBox="1">
          <a:spLocks noChangeArrowheads="1"/>
        </xdr:cNvSpPr>
      </xdr:nvSpPr>
      <xdr:spPr bwMode="auto">
        <a:xfrm>
          <a:off x="14773275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18</xdr:col>
      <xdr:colOff>0</xdr:colOff>
      <xdr:row>180</xdr:row>
      <xdr:rowOff>9525</xdr:rowOff>
    </xdr:from>
    <xdr:ext cx="104775" cy="209550"/>
    <xdr:sp macro="" textlink="">
      <xdr:nvSpPr>
        <xdr:cNvPr id="546" name="Text Box 113"/>
        <xdr:cNvSpPr txBox="1">
          <a:spLocks noChangeArrowheads="1"/>
        </xdr:cNvSpPr>
      </xdr:nvSpPr>
      <xdr:spPr bwMode="auto">
        <a:xfrm>
          <a:off x="15535275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180</xdr:row>
      <xdr:rowOff>9525</xdr:rowOff>
    </xdr:from>
    <xdr:ext cx="104775" cy="209550"/>
    <xdr:sp macro="" textlink="">
      <xdr:nvSpPr>
        <xdr:cNvPr id="547" name="Text Box 113"/>
        <xdr:cNvSpPr txBox="1">
          <a:spLocks noChangeArrowheads="1"/>
        </xdr:cNvSpPr>
      </xdr:nvSpPr>
      <xdr:spPr bwMode="auto">
        <a:xfrm>
          <a:off x="16297275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180</xdr:row>
      <xdr:rowOff>9525</xdr:rowOff>
    </xdr:from>
    <xdr:ext cx="104775" cy="209550"/>
    <xdr:sp macro="" textlink="">
      <xdr:nvSpPr>
        <xdr:cNvPr id="548" name="Text Box 113"/>
        <xdr:cNvSpPr txBox="1">
          <a:spLocks noChangeArrowheads="1"/>
        </xdr:cNvSpPr>
      </xdr:nvSpPr>
      <xdr:spPr bwMode="auto">
        <a:xfrm>
          <a:off x="17059275" y="4103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23</xdr:col>
      <xdr:colOff>0</xdr:colOff>
      <xdr:row>180</xdr:row>
      <xdr:rowOff>9525</xdr:rowOff>
    </xdr:from>
    <xdr:ext cx="104775" cy="209550"/>
    <xdr:sp macro="" textlink="">
      <xdr:nvSpPr>
        <xdr:cNvPr id="549" name="Text Box 113"/>
        <xdr:cNvSpPr txBox="1">
          <a:spLocks noChangeArrowheads="1"/>
        </xdr:cNvSpPr>
      </xdr:nvSpPr>
      <xdr:spPr bwMode="auto">
        <a:xfrm>
          <a:off x="1705927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20</xdr:col>
      <xdr:colOff>0</xdr:colOff>
      <xdr:row>180</xdr:row>
      <xdr:rowOff>9525</xdr:rowOff>
    </xdr:from>
    <xdr:ext cx="104775" cy="209550"/>
    <xdr:sp macro="" textlink="">
      <xdr:nvSpPr>
        <xdr:cNvPr id="550" name="Text Box 113"/>
        <xdr:cNvSpPr txBox="1">
          <a:spLocks noChangeArrowheads="1"/>
        </xdr:cNvSpPr>
      </xdr:nvSpPr>
      <xdr:spPr bwMode="auto">
        <a:xfrm>
          <a:off x="20650200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135</xdr:row>
      <xdr:rowOff>0</xdr:rowOff>
    </xdr:from>
    <xdr:ext cx="104775" cy="209550"/>
    <xdr:sp macro="" textlink="">
      <xdr:nvSpPr>
        <xdr:cNvPr id="2" name="Text Box 113"/>
        <xdr:cNvSpPr txBox="1">
          <a:spLocks noChangeArrowheads="1"/>
        </xdr:cNvSpPr>
      </xdr:nvSpPr>
      <xdr:spPr bwMode="auto">
        <a:xfrm>
          <a:off x="4000500" y="3207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93</xdr:row>
      <xdr:rowOff>0</xdr:rowOff>
    </xdr:from>
    <xdr:ext cx="104775" cy="209550"/>
    <xdr:sp macro="" textlink="">
      <xdr:nvSpPr>
        <xdr:cNvPr id="3" name="Text Box 113"/>
        <xdr:cNvSpPr txBox="1">
          <a:spLocks noChangeArrowheads="1"/>
        </xdr:cNvSpPr>
      </xdr:nvSpPr>
      <xdr:spPr bwMode="auto">
        <a:xfrm>
          <a:off x="4000500" y="22145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93</xdr:row>
      <xdr:rowOff>0</xdr:rowOff>
    </xdr:from>
    <xdr:ext cx="104775" cy="209550"/>
    <xdr:sp macro="" textlink="">
      <xdr:nvSpPr>
        <xdr:cNvPr id="4" name="Text Box 113"/>
        <xdr:cNvSpPr txBox="1">
          <a:spLocks noChangeArrowheads="1"/>
        </xdr:cNvSpPr>
      </xdr:nvSpPr>
      <xdr:spPr bwMode="auto">
        <a:xfrm>
          <a:off x="4000500" y="22145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0</xdr:rowOff>
    </xdr:from>
    <xdr:ext cx="104775" cy="209550"/>
    <xdr:sp macro="" textlink="">
      <xdr:nvSpPr>
        <xdr:cNvPr id="5" name="Text Box 113"/>
        <xdr:cNvSpPr txBox="1">
          <a:spLocks noChangeArrowheads="1"/>
        </xdr:cNvSpPr>
      </xdr:nvSpPr>
      <xdr:spPr bwMode="auto">
        <a:xfrm>
          <a:off x="4000500" y="36776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6" name="Text Box 113"/>
        <xdr:cNvSpPr txBox="1">
          <a:spLocks noChangeArrowheads="1"/>
        </xdr:cNvSpPr>
      </xdr:nvSpPr>
      <xdr:spPr bwMode="auto">
        <a:xfrm>
          <a:off x="4000500" y="2060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136</xdr:row>
      <xdr:rowOff>9525</xdr:rowOff>
    </xdr:from>
    <xdr:ext cx="104775" cy="209550"/>
    <xdr:sp macro="" textlink="">
      <xdr:nvSpPr>
        <xdr:cNvPr id="7" name="Text Box 113"/>
        <xdr:cNvSpPr txBox="1">
          <a:spLocks noChangeArrowheads="1"/>
        </xdr:cNvSpPr>
      </xdr:nvSpPr>
      <xdr:spPr bwMode="auto">
        <a:xfrm>
          <a:off x="4000500" y="32270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8" name="Text Box 113"/>
        <xdr:cNvSpPr txBox="1">
          <a:spLocks noChangeArrowheads="1"/>
        </xdr:cNvSpPr>
      </xdr:nvSpPr>
      <xdr:spPr bwMode="auto">
        <a:xfrm>
          <a:off x="40005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9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0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1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2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3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4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15" name="Text Box 113"/>
        <xdr:cNvSpPr txBox="1">
          <a:spLocks noChangeArrowheads="1"/>
        </xdr:cNvSpPr>
      </xdr:nvSpPr>
      <xdr:spPr bwMode="auto">
        <a:xfrm>
          <a:off x="4000500" y="3246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16" name="Text Box 113"/>
        <xdr:cNvSpPr txBox="1">
          <a:spLocks noChangeArrowheads="1"/>
        </xdr:cNvSpPr>
      </xdr:nvSpPr>
      <xdr:spPr bwMode="auto">
        <a:xfrm>
          <a:off x="4000500" y="32651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17" name="Text Box 113"/>
        <xdr:cNvSpPr txBox="1">
          <a:spLocks noChangeArrowheads="1"/>
        </xdr:cNvSpPr>
      </xdr:nvSpPr>
      <xdr:spPr bwMode="auto">
        <a:xfrm>
          <a:off x="4000500" y="2060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18" name="Text Box 113"/>
        <xdr:cNvSpPr txBox="1">
          <a:spLocks noChangeArrowheads="1"/>
        </xdr:cNvSpPr>
      </xdr:nvSpPr>
      <xdr:spPr bwMode="auto">
        <a:xfrm>
          <a:off x="4000500" y="22336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19" name="Text Box 113"/>
        <xdr:cNvSpPr txBox="1">
          <a:spLocks noChangeArrowheads="1"/>
        </xdr:cNvSpPr>
      </xdr:nvSpPr>
      <xdr:spPr bwMode="auto">
        <a:xfrm>
          <a:off x="4000500" y="22336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9525</xdr:rowOff>
    </xdr:from>
    <xdr:ext cx="104775" cy="209550"/>
    <xdr:sp macro="" textlink="">
      <xdr:nvSpPr>
        <xdr:cNvPr id="20" name="Text Box 113"/>
        <xdr:cNvSpPr txBox="1">
          <a:spLocks noChangeArrowheads="1"/>
        </xdr:cNvSpPr>
      </xdr:nvSpPr>
      <xdr:spPr bwMode="auto">
        <a:xfrm>
          <a:off x="4000500" y="20612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1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2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3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4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104</xdr:row>
      <xdr:rowOff>0</xdr:rowOff>
    </xdr:from>
    <xdr:ext cx="104775" cy="209550"/>
    <xdr:sp macro="" textlink="">
      <xdr:nvSpPr>
        <xdr:cNvPr id="25" name="Text Box 113"/>
        <xdr:cNvSpPr txBox="1">
          <a:spLocks noChangeArrowheads="1"/>
        </xdr:cNvSpPr>
      </xdr:nvSpPr>
      <xdr:spPr bwMode="auto">
        <a:xfrm>
          <a:off x="4000500" y="24507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104</xdr:row>
      <xdr:rowOff>0</xdr:rowOff>
    </xdr:from>
    <xdr:ext cx="104775" cy="209550"/>
    <xdr:sp macro="" textlink="">
      <xdr:nvSpPr>
        <xdr:cNvPr id="26" name="Text Box 113"/>
        <xdr:cNvSpPr txBox="1">
          <a:spLocks noChangeArrowheads="1"/>
        </xdr:cNvSpPr>
      </xdr:nvSpPr>
      <xdr:spPr bwMode="auto">
        <a:xfrm>
          <a:off x="4000500" y="24507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7" name="Text Box 113"/>
        <xdr:cNvSpPr txBox="1">
          <a:spLocks noChangeArrowheads="1"/>
        </xdr:cNvSpPr>
      </xdr:nvSpPr>
      <xdr:spPr bwMode="auto">
        <a:xfrm>
          <a:off x="4000500" y="22336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8" name="Text Box 113"/>
        <xdr:cNvSpPr txBox="1">
          <a:spLocks noChangeArrowheads="1"/>
        </xdr:cNvSpPr>
      </xdr:nvSpPr>
      <xdr:spPr bwMode="auto">
        <a:xfrm>
          <a:off x="4000500" y="22336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29" name="Text Box 113"/>
        <xdr:cNvSpPr txBox="1">
          <a:spLocks noChangeArrowheads="1"/>
        </xdr:cNvSpPr>
      </xdr:nvSpPr>
      <xdr:spPr bwMode="auto">
        <a:xfrm>
          <a:off x="4000500" y="2271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0" name="Text Box 113"/>
        <xdr:cNvSpPr txBox="1">
          <a:spLocks noChangeArrowheads="1"/>
        </xdr:cNvSpPr>
      </xdr:nvSpPr>
      <xdr:spPr bwMode="auto">
        <a:xfrm>
          <a:off x="4000500" y="2271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1" name="Text Box 113"/>
        <xdr:cNvSpPr txBox="1">
          <a:spLocks noChangeArrowheads="1"/>
        </xdr:cNvSpPr>
      </xdr:nvSpPr>
      <xdr:spPr bwMode="auto">
        <a:xfrm>
          <a:off x="4000500" y="2271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2" name="Text Box 113"/>
        <xdr:cNvSpPr txBox="1">
          <a:spLocks noChangeArrowheads="1"/>
        </xdr:cNvSpPr>
      </xdr:nvSpPr>
      <xdr:spPr bwMode="auto">
        <a:xfrm>
          <a:off x="4000500" y="2271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3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4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5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6" name="Text Box 113"/>
        <xdr:cNvSpPr txBox="1">
          <a:spLocks noChangeArrowheads="1"/>
        </xdr:cNvSpPr>
      </xdr:nvSpPr>
      <xdr:spPr bwMode="auto">
        <a:xfrm>
          <a:off x="40005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37" name="Text Box 113"/>
        <xdr:cNvSpPr txBox="1">
          <a:spLocks noChangeArrowheads="1"/>
        </xdr:cNvSpPr>
      </xdr:nvSpPr>
      <xdr:spPr bwMode="auto">
        <a:xfrm>
          <a:off x="4000500" y="2060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9525</xdr:rowOff>
    </xdr:from>
    <xdr:ext cx="104775" cy="209550"/>
    <xdr:sp macro="" textlink="">
      <xdr:nvSpPr>
        <xdr:cNvPr id="38" name="Text Box 113"/>
        <xdr:cNvSpPr txBox="1">
          <a:spLocks noChangeArrowheads="1"/>
        </xdr:cNvSpPr>
      </xdr:nvSpPr>
      <xdr:spPr bwMode="auto">
        <a:xfrm>
          <a:off x="4000500" y="20612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0</xdr:rowOff>
    </xdr:from>
    <xdr:ext cx="104775" cy="209550"/>
    <xdr:sp macro="" textlink="">
      <xdr:nvSpPr>
        <xdr:cNvPr id="39" name="Text Box 113"/>
        <xdr:cNvSpPr txBox="1">
          <a:spLocks noChangeArrowheads="1"/>
        </xdr:cNvSpPr>
      </xdr:nvSpPr>
      <xdr:spPr bwMode="auto">
        <a:xfrm>
          <a:off x="4000500" y="20793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9525</xdr:rowOff>
    </xdr:from>
    <xdr:ext cx="104775" cy="209550"/>
    <xdr:sp macro="" textlink="">
      <xdr:nvSpPr>
        <xdr:cNvPr id="40" name="Text Box 113"/>
        <xdr:cNvSpPr txBox="1">
          <a:spLocks noChangeArrowheads="1"/>
        </xdr:cNvSpPr>
      </xdr:nvSpPr>
      <xdr:spPr bwMode="auto">
        <a:xfrm>
          <a:off x="4000500" y="20802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89</xdr:row>
      <xdr:rowOff>0</xdr:rowOff>
    </xdr:from>
    <xdr:ext cx="104775" cy="209550"/>
    <xdr:sp macro="" textlink="">
      <xdr:nvSpPr>
        <xdr:cNvPr id="41" name="Text Box 113"/>
        <xdr:cNvSpPr txBox="1">
          <a:spLocks noChangeArrowheads="1"/>
        </xdr:cNvSpPr>
      </xdr:nvSpPr>
      <xdr:spPr bwMode="auto">
        <a:xfrm>
          <a:off x="4000500" y="2111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89</xdr:row>
      <xdr:rowOff>9525</xdr:rowOff>
    </xdr:from>
    <xdr:ext cx="104775" cy="209550"/>
    <xdr:sp macro="" textlink="">
      <xdr:nvSpPr>
        <xdr:cNvPr id="42" name="Text Box 113"/>
        <xdr:cNvSpPr txBox="1">
          <a:spLocks noChangeArrowheads="1"/>
        </xdr:cNvSpPr>
      </xdr:nvSpPr>
      <xdr:spPr bwMode="auto">
        <a:xfrm>
          <a:off x="4000500" y="21126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90</xdr:row>
      <xdr:rowOff>0</xdr:rowOff>
    </xdr:from>
    <xdr:ext cx="104775" cy="209550"/>
    <xdr:sp macro="" textlink="">
      <xdr:nvSpPr>
        <xdr:cNvPr id="43" name="Text Box 113"/>
        <xdr:cNvSpPr txBox="1">
          <a:spLocks noChangeArrowheads="1"/>
        </xdr:cNvSpPr>
      </xdr:nvSpPr>
      <xdr:spPr bwMode="auto">
        <a:xfrm>
          <a:off x="4000500" y="21440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90</xdr:row>
      <xdr:rowOff>9525</xdr:rowOff>
    </xdr:from>
    <xdr:ext cx="104775" cy="209550"/>
    <xdr:sp macro="" textlink="">
      <xdr:nvSpPr>
        <xdr:cNvPr id="44" name="Text Box 113"/>
        <xdr:cNvSpPr txBox="1">
          <a:spLocks noChangeArrowheads="1"/>
        </xdr:cNvSpPr>
      </xdr:nvSpPr>
      <xdr:spPr bwMode="auto">
        <a:xfrm>
          <a:off x="4000500" y="21450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45" name="Text Box 113"/>
        <xdr:cNvSpPr txBox="1">
          <a:spLocks noChangeArrowheads="1"/>
        </xdr:cNvSpPr>
      </xdr:nvSpPr>
      <xdr:spPr bwMode="auto">
        <a:xfrm>
          <a:off x="4000500" y="3246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46" name="Text Box 113"/>
        <xdr:cNvSpPr txBox="1">
          <a:spLocks noChangeArrowheads="1"/>
        </xdr:cNvSpPr>
      </xdr:nvSpPr>
      <xdr:spPr bwMode="auto">
        <a:xfrm>
          <a:off x="4000500" y="32651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47" name="Text Box 113"/>
        <xdr:cNvSpPr txBox="1">
          <a:spLocks noChangeArrowheads="1"/>
        </xdr:cNvSpPr>
      </xdr:nvSpPr>
      <xdr:spPr bwMode="auto">
        <a:xfrm>
          <a:off x="4000500" y="32651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48" name="Text Box 113"/>
        <xdr:cNvSpPr txBox="1">
          <a:spLocks noChangeArrowheads="1"/>
        </xdr:cNvSpPr>
      </xdr:nvSpPr>
      <xdr:spPr bwMode="auto">
        <a:xfrm>
          <a:off x="4000500" y="32842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49" name="Text Box 113"/>
        <xdr:cNvSpPr txBox="1">
          <a:spLocks noChangeArrowheads="1"/>
        </xdr:cNvSpPr>
      </xdr:nvSpPr>
      <xdr:spPr bwMode="auto">
        <a:xfrm>
          <a:off x="4000500" y="32842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50" name="Text Box 113"/>
        <xdr:cNvSpPr txBox="1">
          <a:spLocks noChangeArrowheads="1"/>
        </xdr:cNvSpPr>
      </xdr:nvSpPr>
      <xdr:spPr bwMode="auto">
        <a:xfrm>
          <a:off x="4000500" y="32842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1" name="Text Box 113"/>
        <xdr:cNvSpPr txBox="1">
          <a:spLocks noChangeArrowheads="1"/>
        </xdr:cNvSpPr>
      </xdr:nvSpPr>
      <xdr:spPr bwMode="auto">
        <a:xfrm>
          <a:off x="4000500" y="3341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2" name="Text Box 113"/>
        <xdr:cNvSpPr txBox="1">
          <a:spLocks noChangeArrowheads="1"/>
        </xdr:cNvSpPr>
      </xdr:nvSpPr>
      <xdr:spPr bwMode="auto">
        <a:xfrm>
          <a:off x="4000500" y="3341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3" name="Text Box 113"/>
        <xdr:cNvSpPr txBox="1">
          <a:spLocks noChangeArrowheads="1"/>
        </xdr:cNvSpPr>
      </xdr:nvSpPr>
      <xdr:spPr bwMode="auto">
        <a:xfrm>
          <a:off x="4000500" y="3341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54" name="Text Box 113"/>
        <xdr:cNvSpPr txBox="1">
          <a:spLocks noChangeArrowheads="1"/>
        </xdr:cNvSpPr>
      </xdr:nvSpPr>
      <xdr:spPr bwMode="auto">
        <a:xfrm>
          <a:off x="4000500" y="3507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55" name="Text Box 113"/>
        <xdr:cNvSpPr txBox="1">
          <a:spLocks noChangeArrowheads="1"/>
        </xdr:cNvSpPr>
      </xdr:nvSpPr>
      <xdr:spPr bwMode="auto">
        <a:xfrm>
          <a:off x="4000500" y="3507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56" name="Text Box 113"/>
        <xdr:cNvSpPr txBox="1">
          <a:spLocks noChangeArrowheads="1"/>
        </xdr:cNvSpPr>
      </xdr:nvSpPr>
      <xdr:spPr bwMode="auto">
        <a:xfrm>
          <a:off x="4000500" y="3545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57" name="Text Box 113"/>
        <xdr:cNvSpPr txBox="1">
          <a:spLocks noChangeArrowheads="1"/>
        </xdr:cNvSpPr>
      </xdr:nvSpPr>
      <xdr:spPr bwMode="auto">
        <a:xfrm>
          <a:off x="4000500" y="3545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58" name="Text Box 113"/>
        <xdr:cNvSpPr txBox="1">
          <a:spLocks noChangeArrowheads="1"/>
        </xdr:cNvSpPr>
      </xdr:nvSpPr>
      <xdr:spPr bwMode="auto">
        <a:xfrm>
          <a:off x="4000500" y="3564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59" name="Text Box 113"/>
        <xdr:cNvSpPr txBox="1">
          <a:spLocks noChangeArrowheads="1"/>
        </xdr:cNvSpPr>
      </xdr:nvSpPr>
      <xdr:spPr bwMode="auto">
        <a:xfrm>
          <a:off x="4000500" y="3564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0" name="Text Box 113"/>
        <xdr:cNvSpPr txBox="1">
          <a:spLocks noChangeArrowheads="1"/>
        </xdr:cNvSpPr>
      </xdr:nvSpPr>
      <xdr:spPr bwMode="auto">
        <a:xfrm>
          <a:off x="4000500" y="35833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1" name="Text Box 113"/>
        <xdr:cNvSpPr txBox="1">
          <a:spLocks noChangeArrowheads="1"/>
        </xdr:cNvSpPr>
      </xdr:nvSpPr>
      <xdr:spPr bwMode="auto">
        <a:xfrm>
          <a:off x="4000500" y="35833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2" name="Text Box 113"/>
        <xdr:cNvSpPr txBox="1">
          <a:spLocks noChangeArrowheads="1"/>
        </xdr:cNvSpPr>
      </xdr:nvSpPr>
      <xdr:spPr bwMode="auto">
        <a:xfrm>
          <a:off x="4000500" y="35833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3" name="Text Box 113"/>
        <xdr:cNvSpPr txBox="1">
          <a:spLocks noChangeArrowheads="1"/>
        </xdr:cNvSpPr>
      </xdr:nvSpPr>
      <xdr:spPr bwMode="auto">
        <a:xfrm>
          <a:off x="4000500" y="35833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4" name="Text Box 113"/>
        <xdr:cNvSpPr txBox="1">
          <a:spLocks noChangeArrowheads="1"/>
        </xdr:cNvSpPr>
      </xdr:nvSpPr>
      <xdr:spPr bwMode="auto">
        <a:xfrm>
          <a:off x="4000500" y="36023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5" name="Text Box 113"/>
        <xdr:cNvSpPr txBox="1">
          <a:spLocks noChangeArrowheads="1"/>
        </xdr:cNvSpPr>
      </xdr:nvSpPr>
      <xdr:spPr bwMode="auto">
        <a:xfrm>
          <a:off x="4000500" y="36023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6" name="Text Box 113"/>
        <xdr:cNvSpPr txBox="1">
          <a:spLocks noChangeArrowheads="1"/>
        </xdr:cNvSpPr>
      </xdr:nvSpPr>
      <xdr:spPr bwMode="auto">
        <a:xfrm>
          <a:off x="4000500" y="36023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7" name="Text Box 113"/>
        <xdr:cNvSpPr txBox="1">
          <a:spLocks noChangeArrowheads="1"/>
        </xdr:cNvSpPr>
      </xdr:nvSpPr>
      <xdr:spPr bwMode="auto">
        <a:xfrm>
          <a:off x="4000500" y="36023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68" name="Text Box 113"/>
        <xdr:cNvSpPr txBox="1">
          <a:spLocks noChangeArrowheads="1"/>
        </xdr:cNvSpPr>
      </xdr:nvSpPr>
      <xdr:spPr bwMode="auto">
        <a:xfrm>
          <a:off x="4000500" y="36214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69" name="Text Box 113"/>
        <xdr:cNvSpPr txBox="1">
          <a:spLocks noChangeArrowheads="1"/>
        </xdr:cNvSpPr>
      </xdr:nvSpPr>
      <xdr:spPr bwMode="auto">
        <a:xfrm>
          <a:off x="4000500" y="36214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0" name="Text Box 113"/>
        <xdr:cNvSpPr txBox="1">
          <a:spLocks noChangeArrowheads="1"/>
        </xdr:cNvSpPr>
      </xdr:nvSpPr>
      <xdr:spPr bwMode="auto">
        <a:xfrm>
          <a:off x="4000500" y="36214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1" name="Text Box 113"/>
        <xdr:cNvSpPr txBox="1">
          <a:spLocks noChangeArrowheads="1"/>
        </xdr:cNvSpPr>
      </xdr:nvSpPr>
      <xdr:spPr bwMode="auto">
        <a:xfrm>
          <a:off x="4000500" y="36214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2" name="Text Box 113"/>
        <xdr:cNvSpPr txBox="1">
          <a:spLocks noChangeArrowheads="1"/>
        </xdr:cNvSpPr>
      </xdr:nvSpPr>
      <xdr:spPr bwMode="auto">
        <a:xfrm>
          <a:off x="40005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3" name="Text Box 113"/>
        <xdr:cNvSpPr txBox="1">
          <a:spLocks noChangeArrowheads="1"/>
        </xdr:cNvSpPr>
      </xdr:nvSpPr>
      <xdr:spPr bwMode="auto">
        <a:xfrm>
          <a:off x="40005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4" name="Text Box 113"/>
        <xdr:cNvSpPr txBox="1">
          <a:spLocks noChangeArrowheads="1"/>
        </xdr:cNvSpPr>
      </xdr:nvSpPr>
      <xdr:spPr bwMode="auto">
        <a:xfrm>
          <a:off x="40005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5" name="Text Box 113"/>
        <xdr:cNvSpPr txBox="1">
          <a:spLocks noChangeArrowheads="1"/>
        </xdr:cNvSpPr>
      </xdr:nvSpPr>
      <xdr:spPr bwMode="auto">
        <a:xfrm>
          <a:off x="40005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6" name="Text Box 113"/>
        <xdr:cNvSpPr txBox="1">
          <a:spLocks noChangeArrowheads="1"/>
        </xdr:cNvSpPr>
      </xdr:nvSpPr>
      <xdr:spPr bwMode="auto">
        <a:xfrm>
          <a:off x="4000500" y="3659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7" name="Text Box 113"/>
        <xdr:cNvSpPr txBox="1">
          <a:spLocks noChangeArrowheads="1"/>
        </xdr:cNvSpPr>
      </xdr:nvSpPr>
      <xdr:spPr bwMode="auto">
        <a:xfrm>
          <a:off x="4000500" y="3659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8" name="Text Box 113"/>
        <xdr:cNvSpPr txBox="1">
          <a:spLocks noChangeArrowheads="1"/>
        </xdr:cNvSpPr>
      </xdr:nvSpPr>
      <xdr:spPr bwMode="auto">
        <a:xfrm>
          <a:off x="4000500" y="3659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9" name="Text Box 113"/>
        <xdr:cNvSpPr txBox="1">
          <a:spLocks noChangeArrowheads="1"/>
        </xdr:cNvSpPr>
      </xdr:nvSpPr>
      <xdr:spPr bwMode="auto">
        <a:xfrm>
          <a:off x="4000500" y="3659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0" name="Text Box 113"/>
        <xdr:cNvSpPr txBox="1">
          <a:spLocks noChangeArrowheads="1"/>
        </xdr:cNvSpPr>
      </xdr:nvSpPr>
      <xdr:spPr bwMode="auto">
        <a:xfrm>
          <a:off x="400050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1" name="Text Box 113"/>
        <xdr:cNvSpPr txBox="1">
          <a:spLocks noChangeArrowheads="1"/>
        </xdr:cNvSpPr>
      </xdr:nvSpPr>
      <xdr:spPr bwMode="auto">
        <a:xfrm>
          <a:off x="400050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2" name="Text Box 113"/>
        <xdr:cNvSpPr txBox="1">
          <a:spLocks noChangeArrowheads="1"/>
        </xdr:cNvSpPr>
      </xdr:nvSpPr>
      <xdr:spPr bwMode="auto">
        <a:xfrm>
          <a:off x="400050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3" name="Text Box 113"/>
        <xdr:cNvSpPr txBox="1">
          <a:spLocks noChangeArrowheads="1"/>
        </xdr:cNvSpPr>
      </xdr:nvSpPr>
      <xdr:spPr bwMode="auto">
        <a:xfrm>
          <a:off x="400050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4" name="Text Box 113"/>
        <xdr:cNvSpPr txBox="1">
          <a:spLocks noChangeArrowheads="1"/>
        </xdr:cNvSpPr>
      </xdr:nvSpPr>
      <xdr:spPr bwMode="auto">
        <a:xfrm>
          <a:off x="4000500" y="3697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5" name="Text Box 113"/>
        <xdr:cNvSpPr txBox="1">
          <a:spLocks noChangeArrowheads="1"/>
        </xdr:cNvSpPr>
      </xdr:nvSpPr>
      <xdr:spPr bwMode="auto">
        <a:xfrm>
          <a:off x="4000500" y="3697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6" name="Text Box 113"/>
        <xdr:cNvSpPr txBox="1">
          <a:spLocks noChangeArrowheads="1"/>
        </xdr:cNvSpPr>
      </xdr:nvSpPr>
      <xdr:spPr bwMode="auto">
        <a:xfrm>
          <a:off x="4000500" y="3697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7" name="Text Box 113"/>
        <xdr:cNvSpPr txBox="1">
          <a:spLocks noChangeArrowheads="1"/>
        </xdr:cNvSpPr>
      </xdr:nvSpPr>
      <xdr:spPr bwMode="auto">
        <a:xfrm>
          <a:off x="4000500" y="3697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88" name="Text Box 113"/>
        <xdr:cNvSpPr txBox="1">
          <a:spLocks noChangeArrowheads="1"/>
        </xdr:cNvSpPr>
      </xdr:nvSpPr>
      <xdr:spPr bwMode="auto">
        <a:xfrm>
          <a:off x="4000500" y="3716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89" name="Text Box 113"/>
        <xdr:cNvSpPr txBox="1">
          <a:spLocks noChangeArrowheads="1"/>
        </xdr:cNvSpPr>
      </xdr:nvSpPr>
      <xdr:spPr bwMode="auto">
        <a:xfrm>
          <a:off x="4000500" y="3716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0" name="Text Box 113"/>
        <xdr:cNvSpPr txBox="1">
          <a:spLocks noChangeArrowheads="1"/>
        </xdr:cNvSpPr>
      </xdr:nvSpPr>
      <xdr:spPr bwMode="auto">
        <a:xfrm>
          <a:off x="4000500" y="3716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1" name="Text Box 113"/>
        <xdr:cNvSpPr txBox="1">
          <a:spLocks noChangeArrowheads="1"/>
        </xdr:cNvSpPr>
      </xdr:nvSpPr>
      <xdr:spPr bwMode="auto">
        <a:xfrm>
          <a:off x="4000500" y="3716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2" name="Text Box 113"/>
        <xdr:cNvSpPr txBox="1">
          <a:spLocks noChangeArrowheads="1"/>
        </xdr:cNvSpPr>
      </xdr:nvSpPr>
      <xdr:spPr bwMode="auto">
        <a:xfrm>
          <a:off x="4000500" y="37357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3" name="Text Box 113"/>
        <xdr:cNvSpPr txBox="1">
          <a:spLocks noChangeArrowheads="1"/>
        </xdr:cNvSpPr>
      </xdr:nvSpPr>
      <xdr:spPr bwMode="auto">
        <a:xfrm>
          <a:off x="4000500" y="37357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4" name="Text Box 113"/>
        <xdr:cNvSpPr txBox="1">
          <a:spLocks noChangeArrowheads="1"/>
        </xdr:cNvSpPr>
      </xdr:nvSpPr>
      <xdr:spPr bwMode="auto">
        <a:xfrm>
          <a:off x="4000500" y="37357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5" name="Text Box 113"/>
        <xdr:cNvSpPr txBox="1">
          <a:spLocks noChangeArrowheads="1"/>
        </xdr:cNvSpPr>
      </xdr:nvSpPr>
      <xdr:spPr bwMode="auto">
        <a:xfrm>
          <a:off x="4000500" y="37357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6" name="Text Box 113"/>
        <xdr:cNvSpPr txBox="1">
          <a:spLocks noChangeArrowheads="1"/>
        </xdr:cNvSpPr>
      </xdr:nvSpPr>
      <xdr:spPr bwMode="auto">
        <a:xfrm>
          <a:off x="4000500" y="37547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7" name="Text Box 113"/>
        <xdr:cNvSpPr txBox="1">
          <a:spLocks noChangeArrowheads="1"/>
        </xdr:cNvSpPr>
      </xdr:nvSpPr>
      <xdr:spPr bwMode="auto">
        <a:xfrm>
          <a:off x="4000500" y="37547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8" name="Text Box 113"/>
        <xdr:cNvSpPr txBox="1">
          <a:spLocks noChangeArrowheads="1"/>
        </xdr:cNvSpPr>
      </xdr:nvSpPr>
      <xdr:spPr bwMode="auto">
        <a:xfrm>
          <a:off x="4000500" y="37547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9" name="Text Box 113"/>
        <xdr:cNvSpPr txBox="1">
          <a:spLocks noChangeArrowheads="1"/>
        </xdr:cNvSpPr>
      </xdr:nvSpPr>
      <xdr:spPr bwMode="auto">
        <a:xfrm>
          <a:off x="4000500" y="37547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0" name="Text Box 113"/>
        <xdr:cNvSpPr txBox="1">
          <a:spLocks noChangeArrowheads="1"/>
        </xdr:cNvSpPr>
      </xdr:nvSpPr>
      <xdr:spPr bwMode="auto">
        <a:xfrm>
          <a:off x="4000500" y="3773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1" name="Text Box 113"/>
        <xdr:cNvSpPr txBox="1">
          <a:spLocks noChangeArrowheads="1"/>
        </xdr:cNvSpPr>
      </xdr:nvSpPr>
      <xdr:spPr bwMode="auto">
        <a:xfrm>
          <a:off x="4000500" y="3773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2" name="Text Box 113"/>
        <xdr:cNvSpPr txBox="1">
          <a:spLocks noChangeArrowheads="1"/>
        </xdr:cNvSpPr>
      </xdr:nvSpPr>
      <xdr:spPr bwMode="auto">
        <a:xfrm>
          <a:off x="4000500" y="3773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3" name="Text Box 113"/>
        <xdr:cNvSpPr txBox="1">
          <a:spLocks noChangeArrowheads="1"/>
        </xdr:cNvSpPr>
      </xdr:nvSpPr>
      <xdr:spPr bwMode="auto">
        <a:xfrm>
          <a:off x="4000500" y="3773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4" name="Text Box 113"/>
        <xdr:cNvSpPr txBox="1">
          <a:spLocks noChangeArrowheads="1"/>
        </xdr:cNvSpPr>
      </xdr:nvSpPr>
      <xdr:spPr bwMode="auto">
        <a:xfrm>
          <a:off x="4000500" y="37928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5" name="Text Box 113"/>
        <xdr:cNvSpPr txBox="1">
          <a:spLocks noChangeArrowheads="1"/>
        </xdr:cNvSpPr>
      </xdr:nvSpPr>
      <xdr:spPr bwMode="auto">
        <a:xfrm>
          <a:off x="4000500" y="37928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6" name="Text Box 113"/>
        <xdr:cNvSpPr txBox="1">
          <a:spLocks noChangeArrowheads="1"/>
        </xdr:cNvSpPr>
      </xdr:nvSpPr>
      <xdr:spPr bwMode="auto">
        <a:xfrm>
          <a:off x="4000500" y="37928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7" name="Text Box 113"/>
        <xdr:cNvSpPr txBox="1">
          <a:spLocks noChangeArrowheads="1"/>
        </xdr:cNvSpPr>
      </xdr:nvSpPr>
      <xdr:spPr bwMode="auto">
        <a:xfrm>
          <a:off x="4000500" y="37928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08" name="Text Box 113"/>
        <xdr:cNvSpPr txBox="1">
          <a:spLocks noChangeArrowheads="1"/>
        </xdr:cNvSpPr>
      </xdr:nvSpPr>
      <xdr:spPr bwMode="auto">
        <a:xfrm>
          <a:off x="4000500" y="38119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09" name="Text Box 113"/>
        <xdr:cNvSpPr txBox="1">
          <a:spLocks noChangeArrowheads="1"/>
        </xdr:cNvSpPr>
      </xdr:nvSpPr>
      <xdr:spPr bwMode="auto">
        <a:xfrm>
          <a:off x="4000500" y="38119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0" name="Text Box 113"/>
        <xdr:cNvSpPr txBox="1">
          <a:spLocks noChangeArrowheads="1"/>
        </xdr:cNvSpPr>
      </xdr:nvSpPr>
      <xdr:spPr bwMode="auto">
        <a:xfrm>
          <a:off x="4000500" y="38119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1" name="Text Box 113"/>
        <xdr:cNvSpPr txBox="1">
          <a:spLocks noChangeArrowheads="1"/>
        </xdr:cNvSpPr>
      </xdr:nvSpPr>
      <xdr:spPr bwMode="auto">
        <a:xfrm>
          <a:off x="4000500" y="38119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2" name="Text Box 113"/>
        <xdr:cNvSpPr txBox="1">
          <a:spLocks noChangeArrowheads="1"/>
        </xdr:cNvSpPr>
      </xdr:nvSpPr>
      <xdr:spPr bwMode="auto">
        <a:xfrm>
          <a:off x="4000500" y="38309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3" name="Text Box 113"/>
        <xdr:cNvSpPr txBox="1">
          <a:spLocks noChangeArrowheads="1"/>
        </xdr:cNvSpPr>
      </xdr:nvSpPr>
      <xdr:spPr bwMode="auto">
        <a:xfrm>
          <a:off x="4000500" y="38309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4000500" y="38309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5" name="Text Box 113"/>
        <xdr:cNvSpPr txBox="1">
          <a:spLocks noChangeArrowheads="1"/>
        </xdr:cNvSpPr>
      </xdr:nvSpPr>
      <xdr:spPr bwMode="auto">
        <a:xfrm>
          <a:off x="4000500" y="38309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6" name="Text Box 113"/>
        <xdr:cNvSpPr txBox="1">
          <a:spLocks noChangeArrowheads="1"/>
        </xdr:cNvSpPr>
      </xdr:nvSpPr>
      <xdr:spPr bwMode="auto">
        <a:xfrm>
          <a:off x="4000500" y="38500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7" name="Text Box 113"/>
        <xdr:cNvSpPr txBox="1">
          <a:spLocks noChangeArrowheads="1"/>
        </xdr:cNvSpPr>
      </xdr:nvSpPr>
      <xdr:spPr bwMode="auto">
        <a:xfrm>
          <a:off x="4000500" y="38500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8" name="Text Box 113"/>
        <xdr:cNvSpPr txBox="1">
          <a:spLocks noChangeArrowheads="1"/>
        </xdr:cNvSpPr>
      </xdr:nvSpPr>
      <xdr:spPr bwMode="auto">
        <a:xfrm>
          <a:off x="4000500" y="38500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9" name="Text Box 113"/>
        <xdr:cNvSpPr txBox="1">
          <a:spLocks noChangeArrowheads="1"/>
        </xdr:cNvSpPr>
      </xdr:nvSpPr>
      <xdr:spPr bwMode="auto">
        <a:xfrm>
          <a:off x="4000500" y="38500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0" name="Text Box 113"/>
        <xdr:cNvSpPr txBox="1">
          <a:spLocks noChangeArrowheads="1"/>
        </xdr:cNvSpPr>
      </xdr:nvSpPr>
      <xdr:spPr bwMode="auto">
        <a:xfrm>
          <a:off x="4000500" y="38690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1" name="Text Box 113"/>
        <xdr:cNvSpPr txBox="1">
          <a:spLocks noChangeArrowheads="1"/>
        </xdr:cNvSpPr>
      </xdr:nvSpPr>
      <xdr:spPr bwMode="auto">
        <a:xfrm>
          <a:off x="4000500" y="38690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2" name="Text Box 113"/>
        <xdr:cNvSpPr txBox="1">
          <a:spLocks noChangeArrowheads="1"/>
        </xdr:cNvSpPr>
      </xdr:nvSpPr>
      <xdr:spPr bwMode="auto">
        <a:xfrm>
          <a:off x="4000500" y="38690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3" name="Text Box 113"/>
        <xdr:cNvSpPr txBox="1">
          <a:spLocks noChangeArrowheads="1"/>
        </xdr:cNvSpPr>
      </xdr:nvSpPr>
      <xdr:spPr bwMode="auto">
        <a:xfrm>
          <a:off x="4000500" y="38690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4" name="Text Box 113"/>
        <xdr:cNvSpPr txBox="1">
          <a:spLocks noChangeArrowheads="1"/>
        </xdr:cNvSpPr>
      </xdr:nvSpPr>
      <xdr:spPr bwMode="auto">
        <a:xfrm>
          <a:off x="4000500" y="3888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5" name="Text Box 113"/>
        <xdr:cNvSpPr txBox="1">
          <a:spLocks noChangeArrowheads="1"/>
        </xdr:cNvSpPr>
      </xdr:nvSpPr>
      <xdr:spPr bwMode="auto">
        <a:xfrm>
          <a:off x="4000500" y="3888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6" name="Text Box 113"/>
        <xdr:cNvSpPr txBox="1">
          <a:spLocks noChangeArrowheads="1"/>
        </xdr:cNvSpPr>
      </xdr:nvSpPr>
      <xdr:spPr bwMode="auto">
        <a:xfrm>
          <a:off x="4000500" y="3888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7" name="Text Box 113"/>
        <xdr:cNvSpPr txBox="1">
          <a:spLocks noChangeArrowheads="1"/>
        </xdr:cNvSpPr>
      </xdr:nvSpPr>
      <xdr:spPr bwMode="auto">
        <a:xfrm>
          <a:off x="4000500" y="3888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28" name="Text Box 113"/>
        <xdr:cNvSpPr txBox="1">
          <a:spLocks noChangeArrowheads="1"/>
        </xdr:cNvSpPr>
      </xdr:nvSpPr>
      <xdr:spPr bwMode="auto">
        <a:xfrm>
          <a:off x="4000500" y="3907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29" name="Text Box 113"/>
        <xdr:cNvSpPr txBox="1">
          <a:spLocks noChangeArrowheads="1"/>
        </xdr:cNvSpPr>
      </xdr:nvSpPr>
      <xdr:spPr bwMode="auto">
        <a:xfrm>
          <a:off x="4000500" y="3907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0" name="Text Box 113"/>
        <xdr:cNvSpPr txBox="1">
          <a:spLocks noChangeArrowheads="1"/>
        </xdr:cNvSpPr>
      </xdr:nvSpPr>
      <xdr:spPr bwMode="auto">
        <a:xfrm>
          <a:off x="4000500" y="3907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1" name="Text Box 113"/>
        <xdr:cNvSpPr txBox="1">
          <a:spLocks noChangeArrowheads="1"/>
        </xdr:cNvSpPr>
      </xdr:nvSpPr>
      <xdr:spPr bwMode="auto">
        <a:xfrm>
          <a:off x="4000500" y="3907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2" name="Text Box 113"/>
        <xdr:cNvSpPr txBox="1">
          <a:spLocks noChangeArrowheads="1"/>
        </xdr:cNvSpPr>
      </xdr:nvSpPr>
      <xdr:spPr bwMode="auto">
        <a:xfrm>
          <a:off x="4000500" y="3926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3" name="Text Box 113"/>
        <xdr:cNvSpPr txBox="1">
          <a:spLocks noChangeArrowheads="1"/>
        </xdr:cNvSpPr>
      </xdr:nvSpPr>
      <xdr:spPr bwMode="auto">
        <a:xfrm>
          <a:off x="4000500" y="3926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4" name="Text Box 113"/>
        <xdr:cNvSpPr txBox="1">
          <a:spLocks noChangeArrowheads="1"/>
        </xdr:cNvSpPr>
      </xdr:nvSpPr>
      <xdr:spPr bwMode="auto">
        <a:xfrm>
          <a:off x="4000500" y="3926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5" name="Text Box 113"/>
        <xdr:cNvSpPr txBox="1">
          <a:spLocks noChangeArrowheads="1"/>
        </xdr:cNvSpPr>
      </xdr:nvSpPr>
      <xdr:spPr bwMode="auto">
        <a:xfrm>
          <a:off x="4000500" y="3926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6" name="Text Box 113"/>
        <xdr:cNvSpPr txBox="1">
          <a:spLocks noChangeArrowheads="1"/>
        </xdr:cNvSpPr>
      </xdr:nvSpPr>
      <xdr:spPr bwMode="auto">
        <a:xfrm>
          <a:off x="4000500" y="3958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7" name="Text Box 113"/>
        <xdr:cNvSpPr txBox="1">
          <a:spLocks noChangeArrowheads="1"/>
        </xdr:cNvSpPr>
      </xdr:nvSpPr>
      <xdr:spPr bwMode="auto">
        <a:xfrm>
          <a:off x="4000500" y="3958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8" name="Text Box 113"/>
        <xdr:cNvSpPr txBox="1">
          <a:spLocks noChangeArrowheads="1"/>
        </xdr:cNvSpPr>
      </xdr:nvSpPr>
      <xdr:spPr bwMode="auto">
        <a:xfrm>
          <a:off x="4000500" y="3958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9" name="Text Box 113"/>
        <xdr:cNvSpPr txBox="1">
          <a:spLocks noChangeArrowheads="1"/>
        </xdr:cNvSpPr>
      </xdr:nvSpPr>
      <xdr:spPr bwMode="auto">
        <a:xfrm>
          <a:off x="4000500" y="3958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0" name="Text Box 113"/>
        <xdr:cNvSpPr txBox="1">
          <a:spLocks noChangeArrowheads="1"/>
        </xdr:cNvSpPr>
      </xdr:nvSpPr>
      <xdr:spPr bwMode="auto">
        <a:xfrm>
          <a:off x="4000500" y="3977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1" name="Text Box 113"/>
        <xdr:cNvSpPr txBox="1">
          <a:spLocks noChangeArrowheads="1"/>
        </xdr:cNvSpPr>
      </xdr:nvSpPr>
      <xdr:spPr bwMode="auto">
        <a:xfrm>
          <a:off x="4000500" y="3977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2" name="Text Box 113"/>
        <xdr:cNvSpPr txBox="1">
          <a:spLocks noChangeArrowheads="1"/>
        </xdr:cNvSpPr>
      </xdr:nvSpPr>
      <xdr:spPr bwMode="auto">
        <a:xfrm>
          <a:off x="4000500" y="3977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3" name="Text Box 113"/>
        <xdr:cNvSpPr txBox="1">
          <a:spLocks noChangeArrowheads="1"/>
        </xdr:cNvSpPr>
      </xdr:nvSpPr>
      <xdr:spPr bwMode="auto">
        <a:xfrm>
          <a:off x="4000500" y="3977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4" name="Text Box 113"/>
        <xdr:cNvSpPr txBox="1">
          <a:spLocks noChangeArrowheads="1"/>
        </xdr:cNvSpPr>
      </xdr:nvSpPr>
      <xdr:spPr bwMode="auto">
        <a:xfrm>
          <a:off x="4000500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5" name="Text Box 113"/>
        <xdr:cNvSpPr txBox="1">
          <a:spLocks noChangeArrowheads="1"/>
        </xdr:cNvSpPr>
      </xdr:nvSpPr>
      <xdr:spPr bwMode="auto">
        <a:xfrm>
          <a:off x="4000500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6" name="Text Box 113"/>
        <xdr:cNvSpPr txBox="1">
          <a:spLocks noChangeArrowheads="1"/>
        </xdr:cNvSpPr>
      </xdr:nvSpPr>
      <xdr:spPr bwMode="auto">
        <a:xfrm>
          <a:off x="4000500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7" name="Text Box 113"/>
        <xdr:cNvSpPr txBox="1">
          <a:spLocks noChangeArrowheads="1"/>
        </xdr:cNvSpPr>
      </xdr:nvSpPr>
      <xdr:spPr bwMode="auto">
        <a:xfrm>
          <a:off x="4000500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48" name="Text Box 113"/>
        <xdr:cNvSpPr txBox="1">
          <a:spLocks noChangeArrowheads="1"/>
        </xdr:cNvSpPr>
      </xdr:nvSpPr>
      <xdr:spPr bwMode="auto">
        <a:xfrm>
          <a:off x="4000500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49" name="Text Box 113"/>
        <xdr:cNvSpPr txBox="1">
          <a:spLocks noChangeArrowheads="1"/>
        </xdr:cNvSpPr>
      </xdr:nvSpPr>
      <xdr:spPr bwMode="auto">
        <a:xfrm>
          <a:off x="4000500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0" name="Text Box 113"/>
        <xdr:cNvSpPr txBox="1">
          <a:spLocks noChangeArrowheads="1"/>
        </xdr:cNvSpPr>
      </xdr:nvSpPr>
      <xdr:spPr bwMode="auto">
        <a:xfrm>
          <a:off x="4000500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1" name="Text Box 113"/>
        <xdr:cNvSpPr txBox="1">
          <a:spLocks noChangeArrowheads="1"/>
        </xdr:cNvSpPr>
      </xdr:nvSpPr>
      <xdr:spPr bwMode="auto">
        <a:xfrm>
          <a:off x="4000500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2" name="Text Box 113"/>
        <xdr:cNvSpPr txBox="1">
          <a:spLocks noChangeArrowheads="1"/>
        </xdr:cNvSpPr>
      </xdr:nvSpPr>
      <xdr:spPr bwMode="auto">
        <a:xfrm>
          <a:off x="4000500" y="4048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3" name="Text Box 113"/>
        <xdr:cNvSpPr txBox="1">
          <a:spLocks noChangeArrowheads="1"/>
        </xdr:cNvSpPr>
      </xdr:nvSpPr>
      <xdr:spPr bwMode="auto">
        <a:xfrm>
          <a:off x="4000500" y="4048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4" name="Text Box 113"/>
        <xdr:cNvSpPr txBox="1">
          <a:spLocks noChangeArrowheads="1"/>
        </xdr:cNvSpPr>
      </xdr:nvSpPr>
      <xdr:spPr bwMode="auto">
        <a:xfrm>
          <a:off x="4000500" y="4048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5" name="Text Box 113"/>
        <xdr:cNvSpPr txBox="1">
          <a:spLocks noChangeArrowheads="1"/>
        </xdr:cNvSpPr>
      </xdr:nvSpPr>
      <xdr:spPr bwMode="auto">
        <a:xfrm>
          <a:off x="4000500" y="4048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6" name="Text Box 113"/>
        <xdr:cNvSpPr txBox="1">
          <a:spLocks noChangeArrowheads="1"/>
        </xdr:cNvSpPr>
      </xdr:nvSpPr>
      <xdr:spPr bwMode="auto">
        <a:xfrm>
          <a:off x="4000500" y="4067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7" name="Text Box 113"/>
        <xdr:cNvSpPr txBox="1">
          <a:spLocks noChangeArrowheads="1"/>
        </xdr:cNvSpPr>
      </xdr:nvSpPr>
      <xdr:spPr bwMode="auto">
        <a:xfrm>
          <a:off x="4000500" y="4067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8" name="Text Box 113"/>
        <xdr:cNvSpPr txBox="1">
          <a:spLocks noChangeArrowheads="1"/>
        </xdr:cNvSpPr>
      </xdr:nvSpPr>
      <xdr:spPr bwMode="auto">
        <a:xfrm>
          <a:off x="4000500" y="4067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9" name="Text Box 113"/>
        <xdr:cNvSpPr txBox="1">
          <a:spLocks noChangeArrowheads="1"/>
        </xdr:cNvSpPr>
      </xdr:nvSpPr>
      <xdr:spPr bwMode="auto">
        <a:xfrm>
          <a:off x="4000500" y="4067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0" name="Text Box 113"/>
        <xdr:cNvSpPr txBox="1">
          <a:spLocks noChangeArrowheads="1"/>
        </xdr:cNvSpPr>
      </xdr:nvSpPr>
      <xdr:spPr bwMode="auto">
        <a:xfrm>
          <a:off x="4000500" y="4086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1" name="Text Box 113"/>
        <xdr:cNvSpPr txBox="1">
          <a:spLocks noChangeArrowheads="1"/>
        </xdr:cNvSpPr>
      </xdr:nvSpPr>
      <xdr:spPr bwMode="auto">
        <a:xfrm>
          <a:off x="4000500" y="4086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2" name="Text Box 113"/>
        <xdr:cNvSpPr txBox="1">
          <a:spLocks noChangeArrowheads="1"/>
        </xdr:cNvSpPr>
      </xdr:nvSpPr>
      <xdr:spPr bwMode="auto">
        <a:xfrm>
          <a:off x="4000500" y="4086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3" name="Text Box 113"/>
        <xdr:cNvSpPr txBox="1">
          <a:spLocks noChangeArrowheads="1"/>
        </xdr:cNvSpPr>
      </xdr:nvSpPr>
      <xdr:spPr bwMode="auto">
        <a:xfrm>
          <a:off x="4000500" y="4086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4" name="Text Box 113"/>
        <xdr:cNvSpPr txBox="1">
          <a:spLocks noChangeArrowheads="1"/>
        </xdr:cNvSpPr>
      </xdr:nvSpPr>
      <xdr:spPr bwMode="auto">
        <a:xfrm>
          <a:off x="4000500" y="4105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5" name="Text Box 113"/>
        <xdr:cNvSpPr txBox="1">
          <a:spLocks noChangeArrowheads="1"/>
        </xdr:cNvSpPr>
      </xdr:nvSpPr>
      <xdr:spPr bwMode="auto">
        <a:xfrm>
          <a:off x="4000500" y="4105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6" name="Text Box 113"/>
        <xdr:cNvSpPr txBox="1">
          <a:spLocks noChangeArrowheads="1"/>
        </xdr:cNvSpPr>
      </xdr:nvSpPr>
      <xdr:spPr bwMode="auto">
        <a:xfrm>
          <a:off x="4000500" y="4105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9524</xdr:rowOff>
    </xdr:from>
    <xdr:ext cx="159955" cy="226959"/>
    <xdr:sp macro="" textlink="">
      <xdr:nvSpPr>
        <xdr:cNvPr id="167" name="Text Box 113"/>
        <xdr:cNvSpPr txBox="1">
          <a:spLocks noChangeArrowheads="1"/>
        </xdr:cNvSpPr>
      </xdr:nvSpPr>
      <xdr:spPr bwMode="auto">
        <a:xfrm>
          <a:off x="4000500" y="41052749"/>
          <a:ext cx="159955" cy="226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68" name="Text Box 113"/>
        <xdr:cNvSpPr txBox="1">
          <a:spLocks noChangeArrowheads="1"/>
        </xdr:cNvSpPr>
      </xdr:nvSpPr>
      <xdr:spPr bwMode="auto">
        <a:xfrm>
          <a:off x="4000500" y="4124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69" name="Text Box 113"/>
        <xdr:cNvSpPr txBox="1">
          <a:spLocks noChangeArrowheads="1"/>
        </xdr:cNvSpPr>
      </xdr:nvSpPr>
      <xdr:spPr bwMode="auto">
        <a:xfrm>
          <a:off x="4000500" y="4124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0" name="Text Box 113"/>
        <xdr:cNvSpPr txBox="1">
          <a:spLocks noChangeArrowheads="1"/>
        </xdr:cNvSpPr>
      </xdr:nvSpPr>
      <xdr:spPr bwMode="auto">
        <a:xfrm>
          <a:off x="4000500" y="4124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1" name="Text Box 113"/>
        <xdr:cNvSpPr txBox="1">
          <a:spLocks noChangeArrowheads="1"/>
        </xdr:cNvSpPr>
      </xdr:nvSpPr>
      <xdr:spPr bwMode="auto">
        <a:xfrm>
          <a:off x="4000500" y="4124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184</xdr:row>
      <xdr:rowOff>9525</xdr:rowOff>
    </xdr:from>
    <xdr:ext cx="104775" cy="209550"/>
    <xdr:sp macro="" textlink="">
      <xdr:nvSpPr>
        <xdr:cNvPr id="172" name="Text Box 113"/>
        <xdr:cNvSpPr txBox="1">
          <a:spLocks noChangeArrowheads="1"/>
        </xdr:cNvSpPr>
      </xdr:nvSpPr>
      <xdr:spPr bwMode="auto">
        <a:xfrm>
          <a:off x="4000500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173" name="Text Box 113"/>
        <xdr:cNvSpPr txBox="1">
          <a:spLocks noChangeArrowheads="1"/>
        </xdr:cNvSpPr>
      </xdr:nvSpPr>
      <xdr:spPr bwMode="auto">
        <a:xfrm>
          <a:off x="4000500" y="3526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174" name="Text Box 113"/>
        <xdr:cNvSpPr txBox="1">
          <a:spLocks noChangeArrowheads="1"/>
        </xdr:cNvSpPr>
      </xdr:nvSpPr>
      <xdr:spPr bwMode="auto">
        <a:xfrm>
          <a:off x="4000500" y="3526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1</xdr:col>
      <xdr:colOff>112184</xdr:colOff>
      <xdr:row>0</xdr:row>
      <xdr:rowOff>114301</xdr:rowOff>
    </xdr:from>
    <xdr:to>
      <xdr:col>22</xdr:col>
      <xdr:colOff>1181100</xdr:colOff>
      <xdr:row>0</xdr:row>
      <xdr:rowOff>1228725</xdr:rowOff>
    </xdr:to>
    <xdr:grpSp>
      <xdr:nvGrpSpPr>
        <xdr:cNvPr id="175" name="174 Grupo"/>
        <xdr:cNvGrpSpPr/>
      </xdr:nvGrpSpPr>
      <xdr:grpSpPr>
        <a:xfrm>
          <a:off x="350309" y="114301"/>
          <a:ext cx="6469591" cy="1114424"/>
          <a:chOff x="200024" y="-26058"/>
          <a:chExt cx="12044788" cy="978558"/>
        </a:xfrm>
      </xdr:grpSpPr>
      <xdr:sp macro="" textlink="">
        <xdr:nvSpPr>
          <xdr:cNvPr id="176" name="Text Box 3"/>
          <xdr:cNvSpPr txBox="1">
            <a:spLocks noChangeArrowheads="1"/>
          </xdr:cNvSpPr>
        </xdr:nvSpPr>
        <xdr:spPr bwMode="auto">
          <a:xfrm>
            <a:off x="4150560" y="34272"/>
            <a:ext cx="5006521" cy="792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GOBIERNO DEL ESTADO DE MORELOS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Secretaría de Administración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100" b="1" i="0" baseline="0">
                <a:effectLst/>
                <a:latin typeface="+mn-lt"/>
                <a:ea typeface="+mn-ea"/>
                <a:cs typeface="+mn-cs"/>
              </a:rPr>
              <a:t>Dirección General de Procesos para la Adjudicación de Contratos </a:t>
            </a:r>
            <a:endParaRPr lang="es-MX" sz="1100" b="1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77" name="176 Grupo"/>
          <xdr:cNvGrpSpPr/>
        </xdr:nvGrpSpPr>
        <xdr:grpSpPr>
          <a:xfrm>
            <a:off x="200024" y="-26058"/>
            <a:ext cx="12044788" cy="978558"/>
            <a:chOff x="200024" y="-26058"/>
            <a:chExt cx="12044788" cy="978558"/>
          </a:xfrm>
        </xdr:grpSpPr>
        <xdr:pic>
          <xdr:nvPicPr>
            <xdr:cNvPr id="178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0024" y="28575"/>
              <a:ext cx="1861406" cy="923925"/>
            </a:xfrm>
            <a:prstGeom prst="rect">
              <a:avLst/>
            </a:prstGeom>
            <a:noFill/>
          </xdr:spPr>
        </xdr:pic>
        <xdr:pic>
          <xdr:nvPicPr>
            <xdr:cNvPr id="179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10228103" y="-26058"/>
              <a:ext cx="2016709" cy="935354"/>
            </a:xfrm>
            <a:prstGeom prst="rect">
              <a:avLst/>
            </a:prstGeom>
            <a:noFill/>
          </xdr:spPr>
        </xdr:pic>
      </xdr:grpSp>
    </xdr:grpSp>
    <xdr:clientData/>
  </xdr:twoCellAnchor>
  <xdr:oneCellAnchor>
    <xdr:from>
      <xdr:col>5</xdr:col>
      <xdr:colOff>0</xdr:colOff>
      <xdr:row>135</xdr:row>
      <xdr:rowOff>0</xdr:rowOff>
    </xdr:from>
    <xdr:ext cx="104775" cy="209550"/>
    <xdr:sp macro="" textlink="">
      <xdr:nvSpPr>
        <xdr:cNvPr id="180" name="Text Box 113"/>
        <xdr:cNvSpPr txBox="1">
          <a:spLocks noChangeArrowheads="1"/>
        </xdr:cNvSpPr>
      </xdr:nvSpPr>
      <xdr:spPr bwMode="auto">
        <a:xfrm>
          <a:off x="4953000" y="3207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93</xdr:row>
      <xdr:rowOff>0</xdr:rowOff>
    </xdr:from>
    <xdr:ext cx="104775" cy="209550"/>
    <xdr:sp macro="" textlink="">
      <xdr:nvSpPr>
        <xdr:cNvPr id="181" name="Text Box 113"/>
        <xdr:cNvSpPr txBox="1">
          <a:spLocks noChangeArrowheads="1"/>
        </xdr:cNvSpPr>
      </xdr:nvSpPr>
      <xdr:spPr bwMode="auto">
        <a:xfrm>
          <a:off x="4953000" y="22145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93</xdr:row>
      <xdr:rowOff>0</xdr:rowOff>
    </xdr:from>
    <xdr:ext cx="104775" cy="209550"/>
    <xdr:sp macro="" textlink="">
      <xdr:nvSpPr>
        <xdr:cNvPr id="182" name="Text Box 113"/>
        <xdr:cNvSpPr txBox="1">
          <a:spLocks noChangeArrowheads="1"/>
        </xdr:cNvSpPr>
      </xdr:nvSpPr>
      <xdr:spPr bwMode="auto">
        <a:xfrm>
          <a:off x="4953000" y="22145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0</xdr:rowOff>
    </xdr:from>
    <xdr:ext cx="104775" cy="209550"/>
    <xdr:sp macro="" textlink="">
      <xdr:nvSpPr>
        <xdr:cNvPr id="183" name="Text Box 113"/>
        <xdr:cNvSpPr txBox="1">
          <a:spLocks noChangeArrowheads="1"/>
        </xdr:cNvSpPr>
      </xdr:nvSpPr>
      <xdr:spPr bwMode="auto">
        <a:xfrm>
          <a:off x="4953000" y="36776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0</xdr:rowOff>
    </xdr:from>
    <xdr:ext cx="104775" cy="209550"/>
    <xdr:sp macro="" textlink="">
      <xdr:nvSpPr>
        <xdr:cNvPr id="184" name="Text Box 113"/>
        <xdr:cNvSpPr txBox="1">
          <a:spLocks noChangeArrowheads="1"/>
        </xdr:cNvSpPr>
      </xdr:nvSpPr>
      <xdr:spPr bwMode="auto">
        <a:xfrm>
          <a:off x="4953000" y="2060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136</xdr:row>
      <xdr:rowOff>9525</xdr:rowOff>
    </xdr:from>
    <xdr:ext cx="104775" cy="209550"/>
    <xdr:sp macro="" textlink="">
      <xdr:nvSpPr>
        <xdr:cNvPr id="185" name="Text Box 113"/>
        <xdr:cNvSpPr txBox="1">
          <a:spLocks noChangeArrowheads="1"/>
        </xdr:cNvSpPr>
      </xdr:nvSpPr>
      <xdr:spPr bwMode="auto">
        <a:xfrm>
          <a:off x="4953000" y="32270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186" name="Text Box 113"/>
        <xdr:cNvSpPr txBox="1">
          <a:spLocks noChangeArrowheads="1"/>
        </xdr:cNvSpPr>
      </xdr:nvSpPr>
      <xdr:spPr bwMode="auto">
        <a:xfrm>
          <a:off x="49530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87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88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89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90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91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92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137</xdr:row>
      <xdr:rowOff>9525</xdr:rowOff>
    </xdr:from>
    <xdr:ext cx="104775" cy="209550"/>
    <xdr:sp macro="" textlink="">
      <xdr:nvSpPr>
        <xdr:cNvPr id="193" name="Text Box 113"/>
        <xdr:cNvSpPr txBox="1">
          <a:spLocks noChangeArrowheads="1"/>
        </xdr:cNvSpPr>
      </xdr:nvSpPr>
      <xdr:spPr bwMode="auto">
        <a:xfrm>
          <a:off x="4953000" y="3246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138</xdr:row>
      <xdr:rowOff>9525</xdr:rowOff>
    </xdr:from>
    <xdr:ext cx="104775" cy="209550"/>
    <xdr:sp macro="" textlink="">
      <xdr:nvSpPr>
        <xdr:cNvPr id="194" name="Text Box 113"/>
        <xdr:cNvSpPr txBox="1">
          <a:spLocks noChangeArrowheads="1"/>
        </xdr:cNvSpPr>
      </xdr:nvSpPr>
      <xdr:spPr bwMode="auto">
        <a:xfrm>
          <a:off x="4953000" y="32651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0</xdr:rowOff>
    </xdr:from>
    <xdr:ext cx="104775" cy="209550"/>
    <xdr:sp macro="" textlink="">
      <xdr:nvSpPr>
        <xdr:cNvPr id="195" name="Text Box 113"/>
        <xdr:cNvSpPr txBox="1">
          <a:spLocks noChangeArrowheads="1"/>
        </xdr:cNvSpPr>
      </xdr:nvSpPr>
      <xdr:spPr bwMode="auto">
        <a:xfrm>
          <a:off x="4953000" y="2060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94</xdr:row>
      <xdr:rowOff>0</xdr:rowOff>
    </xdr:from>
    <xdr:ext cx="104775" cy="209550"/>
    <xdr:sp macro="" textlink="">
      <xdr:nvSpPr>
        <xdr:cNvPr id="196" name="Text Box 113"/>
        <xdr:cNvSpPr txBox="1">
          <a:spLocks noChangeArrowheads="1"/>
        </xdr:cNvSpPr>
      </xdr:nvSpPr>
      <xdr:spPr bwMode="auto">
        <a:xfrm>
          <a:off x="4953000" y="22336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94</xdr:row>
      <xdr:rowOff>0</xdr:rowOff>
    </xdr:from>
    <xdr:ext cx="104775" cy="209550"/>
    <xdr:sp macro="" textlink="">
      <xdr:nvSpPr>
        <xdr:cNvPr id="197" name="Text Box 113"/>
        <xdr:cNvSpPr txBox="1">
          <a:spLocks noChangeArrowheads="1"/>
        </xdr:cNvSpPr>
      </xdr:nvSpPr>
      <xdr:spPr bwMode="auto">
        <a:xfrm>
          <a:off x="4953000" y="22336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9525</xdr:rowOff>
    </xdr:from>
    <xdr:ext cx="104775" cy="209550"/>
    <xdr:sp macro="" textlink="">
      <xdr:nvSpPr>
        <xdr:cNvPr id="198" name="Text Box 113"/>
        <xdr:cNvSpPr txBox="1">
          <a:spLocks noChangeArrowheads="1"/>
        </xdr:cNvSpPr>
      </xdr:nvSpPr>
      <xdr:spPr bwMode="auto">
        <a:xfrm>
          <a:off x="4953000" y="20612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99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00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01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02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104</xdr:row>
      <xdr:rowOff>0</xdr:rowOff>
    </xdr:from>
    <xdr:ext cx="104775" cy="209550"/>
    <xdr:sp macro="" textlink="">
      <xdr:nvSpPr>
        <xdr:cNvPr id="203" name="Text Box 113"/>
        <xdr:cNvSpPr txBox="1">
          <a:spLocks noChangeArrowheads="1"/>
        </xdr:cNvSpPr>
      </xdr:nvSpPr>
      <xdr:spPr bwMode="auto">
        <a:xfrm>
          <a:off x="4953000" y="24507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104</xdr:row>
      <xdr:rowOff>0</xdr:rowOff>
    </xdr:from>
    <xdr:ext cx="104775" cy="209550"/>
    <xdr:sp macro="" textlink="">
      <xdr:nvSpPr>
        <xdr:cNvPr id="204" name="Text Box 113"/>
        <xdr:cNvSpPr txBox="1">
          <a:spLocks noChangeArrowheads="1"/>
        </xdr:cNvSpPr>
      </xdr:nvSpPr>
      <xdr:spPr bwMode="auto">
        <a:xfrm>
          <a:off x="4953000" y="24507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94</xdr:row>
      <xdr:rowOff>0</xdr:rowOff>
    </xdr:from>
    <xdr:ext cx="104775" cy="209550"/>
    <xdr:sp macro="" textlink="">
      <xdr:nvSpPr>
        <xdr:cNvPr id="205" name="Text Box 113"/>
        <xdr:cNvSpPr txBox="1">
          <a:spLocks noChangeArrowheads="1"/>
        </xdr:cNvSpPr>
      </xdr:nvSpPr>
      <xdr:spPr bwMode="auto">
        <a:xfrm>
          <a:off x="4953000" y="22336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94</xdr:row>
      <xdr:rowOff>0</xdr:rowOff>
    </xdr:from>
    <xdr:ext cx="104775" cy="209550"/>
    <xdr:sp macro="" textlink="">
      <xdr:nvSpPr>
        <xdr:cNvPr id="206" name="Text Box 113"/>
        <xdr:cNvSpPr txBox="1">
          <a:spLocks noChangeArrowheads="1"/>
        </xdr:cNvSpPr>
      </xdr:nvSpPr>
      <xdr:spPr bwMode="auto">
        <a:xfrm>
          <a:off x="4953000" y="22336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96</xdr:row>
      <xdr:rowOff>0</xdr:rowOff>
    </xdr:from>
    <xdr:ext cx="104775" cy="209550"/>
    <xdr:sp macro="" textlink="">
      <xdr:nvSpPr>
        <xdr:cNvPr id="207" name="Text Box 113"/>
        <xdr:cNvSpPr txBox="1">
          <a:spLocks noChangeArrowheads="1"/>
        </xdr:cNvSpPr>
      </xdr:nvSpPr>
      <xdr:spPr bwMode="auto">
        <a:xfrm>
          <a:off x="4953000" y="2271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96</xdr:row>
      <xdr:rowOff>0</xdr:rowOff>
    </xdr:from>
    <xdr:ext cx="104775" cy="209550"/>
    <xdr:sp macro="" textlink="">
      <xdr:nvSpPr>
        <xdr:cNvPr id="208" name="Text Box 113"/>
        <xdr:cNvSpPr txBox="1">
          <a:spLocks noChangeArrowheads="1"/>
        </xdr:cNvSpPr>
      </xdr:nvSpPr>
      <xdr:spPr bwMode="auto">
        <a:xfrm>
          <a:off x="4953000" y="2271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96</xdr:row>
      <xdr:rowOff>0</xdr:rowOff>
    </xdr:from>
    <xdr:ext cx="104775" cy="209550"/>
    <xdr:sp macro="" textlink="">
      <xdr:nvSpPr>
        <xdr:cNvPr id="209" name="Text Box 113"/>
        <xdr:cNvSpPr txBox="1">
          <a:spLocks noChangeArrowheads="1"/>
        </xdr:cNvSpPr>
      </xdr:nvSpPr>
      <xdr:spPr bwMode="auto">
        <a:xfrm>
          <a:off x="4953000" y="2271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96</xdr:row>
      <xdr:rowOff>0</xdr:rowOff>
    </xdr:from>
    <xdr:ext cx="104775" cy="209550"/>
    <xdr:sp macro="" textlink="">
      <xdr:nvSpPr>
        <xdr:cNvPr id="210" name="Text Box 113"/>
        <xdr:cNvSpPr txBox="1">
          <a:spLocks noChangeArrowheads="1"/>
        </xdr:cNvSpPr>
      </xdr:nvSpPr>
      <xdr:spPr bwMode="auto">
        <a:xfrm>
          <a:off x="4953000" y="22717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11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12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13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14" name="Text Box 113"/>
        <xdr:cNvSpPr txBox="1">
          <a:spLocks noChangeArrowheads="1"/>
        </xdr:cNvSpPr>
      </xdr:nvSpPr>
      <xdr:spPr bwMode="auto">
        <a:xfrm>
          <a:off x="4953000" y="2431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0</xdr:rowOff>
    </xdr:from>
    <xdr:ext cx="104775" cy="209550"/>
    <xdr:sp macro="" textlink="">
      <xdr:nvSpPr>
        <xdr:cNvPr id="215" name="Text Box 113"/>
        <xdr:cNvSpPr txBox="1">
          <a:spLocks noChangeArrowheads="1"/>
        </xdr:cNvSpPr>
      </xdr:nvSpPr>
      <xdr:spPr bwMode="auto">
        <a:xfrm>
          <a:off x="4953000" y="20602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9525</xdr:rowOff>
    </xdr:from>
    <xdr:ext cx="104775" cy="209550"/>
    <xdr:sp macro="" textlink="">
      <xdr:nvSpPr>
        <xdr:cNvPr id="216" name="Text Box 113"/>
        <xdr:cNvSpPr txBox="1">
          <a:spLocks noChangeArrowheads="1"/>
        </xdr:cNvSpPr>
      </xdr:nvSpPr>
      <xdr:spPr bwMode="auto">
        <a:xfrm>
          <a:off x="4953000" y="20612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88</xdr:row>
      <xdr:rowOff>0</xdr:rowOff>
    </xdr:from>
    <xdr:ext cx="104775" cy="209550"/>
    <xdr:sp macro="" textlink="">
      <xdr:nvSpPr>
        <xdr:cNvPr id="217" name="Text Box 113"/>
        <xdr:cNvSpPr txBox="1">
          <a:spLocks noChangeArrowheads="1"/>
        </xdr:cNvSpPr>
      </xdr:nvSpPr>
      <xdr:spPr bwMode="auto">
        <a:xfrm>
          <a:off x="4953000" y="207930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88</xdr:row>
      <xdr:rowOff>9525</xdr:rowOff>
    </xdr:from>
    <xdr:ext cx="104775" cy="209550"/>
    <xdr:sp macro="" textlink="">
      <xdr:nvSpPr>
        <xdr:cNvPr id="218" name="Text Box 113"/>
        <xdr:cNvSpPr txBox="1">
          <a:spLocks noChangeArrowheads="1"/>
        </xdr:cNvSpPr>
      </xdr:nvSpPr>
      <xdr:spPr bwMode="auto">
        <a:xfrm>
          <a:off x="4953000" y="20802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89</xdr:row>
      <xdr:rowOff>0</xdr:rowOff>
    </xdr:from>
    <xdr:ext cx="104775" cy="209550"/>
    <xdr:sp macro="" textlink="">
      <xdr:nvSpPr>
        <xdr:cNvPr id="219" name="Text Box 113"/>
        <xdr:cNvSpPr txBox="1">
          <a:spLocks noChangeArrowheads="1"/>
        </xdr:cNvSpPr>
      </xdr:nvSpPr>
      <xdr:spPr bwMode="auto">
        <a:xfrm>
          <a:off x="4953000" y="2111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89</xdr:row>
      <xdr:rowOff>9525</xdr:rowOff>
    </xdr:from>
    <xdr:ext cx="104775" cy="209550"/>
    <xdr:sp macro="" textlink="">
      <xdr:nvSpPr>
        <xdr:cNvPr id="220" name="Text Box 113"/>
        <xdr:cNvSpPr txBox="1">
          <a:spLocks noChangeArrowheads="1"/>
        </xdr:cNvSpPr>
      </xdr:nvSpPr>
      <xdr:spPr bwMode="auto">
        <a:xfrm>
          <a:off x="4953000" y="21126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90</xdr:row>
      <xdr:rowOff>0</xdr:rowOff>
    </xdr:from>
    <xdr:ext cx="104775" cy="209550"/>
    <xdr:sp macro="" textlink="">
      <xdr:nvSpPr>
        <xdr:cNvPr id="221" name="Text Box 113"/>
        <xdr:cNvSpPr txBox="1">
          <a:spLocks noChangeArrowheads="1"/>
        </xdr:cNvSpPr>
      </xdr:nvSpPr>
      <xdr:spPr bwMode="auto">
        <a:xfrm>
          <a:off x="4953000" y="214407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90</xdr:row>
      <xdr:rowOff>9525</xdr:rowOff>
    </xdr:from>
    <xdr:ext cx="104775" cy="209550"/>
    <xdr:sp macro="" textlink="">
      <xdr:nvSpPr>
        <xdr:cNvPr id="222" name="Text Box 113"/>
        <xdr:cNvSpPr txBox="1">
          <a:spLocks noChangeArrowheads="1"/>
        </xdr:cNvSpPr>
      </xdr:nvSpPr>
      <xdr:spPr bwMode="auto">
        <a:xfrm>
          <a:off x="4953000" y="21450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137</xdr:row>
      <xdr:rowOff>9525</xdr:rowOff>
    </xdr:from>
    <xdr:ext cx="104775" cy="209550"/>
    <xdr:sp macro="" textlink="">
      <xdr:nvSpPr>
        <xdr:cNvPr id="223" name="Text Box 113"/>
        <xdr:cNvSpPr txBox="1">
          <a:spLocks noChangeArrowheads="1"/>
        </xdr:cNvSpPr>
      </xdr:nvSpPr>
      <xdr:spPr bwMode="auto">
        <a:xfrm>
          <a:off x="4953000" y="32461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138</xdr:row>
      <xdr:rowOff>9525</xdr:rowOff>
    </xdr:from>
    <xdr:ext cx="104775" cy="209550"/>
    <xdr:sp macro="" textlink="">
      <xdr:nvSpPr>
        <xdr:cNvPr id="224" name="Text Box 113"/>
        <xdr:cNvSpPr txBox="1">
          <a:spLocks noChangeArrowheads="1"/>
        </xdr:cNvSpPr>
      </xdr:nvSpPr>
      <xdr:spPr bwMode="auto">
        <a:xfrm>
          <a:off x="4953000" y="32651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138</xdr:row>
      <xdr:rowOff>9525</xdr:rowOff>
    </xdr:from>
    <xdr:ext cx="104775" cy="209550"/>
    <xdr:sp macro="" textlink="">
      <xdr:nvSpPr>
        <xdr:cNvPr id="225" name="Text Box 113"/>
        <xdr:cNvSpPr txBox="1">
          <a:spLocks noChangeArrowheads="1"/>
        </xdr:cNvSpPr>
      </xdr:nvSpPr>
      <xdr:spPr bwMode="auto">
        <a:xfrm>
          <a:off x="4953000" y="32651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139</xdr:row>
      <xdr:rowOff>9525</xdr:rowOff>
    </xdr:from>
    <xdr:ext cx="104775" cy="209550"/>
    <xdr:sp macro="" textlink="">
      <xdr:nvSpPr>
        <xdr:cNvPr id="226" name="Text Box 113"/>
        <xdr:cNvSpPr txBox="1">
          <a:spLocks noChangeArrowheads="1"/>
        </xdr:cNvSpPr>
      </xdr:nvSpPr>
      <xdr:spPr bwMode="auto">
        <a:xfrm>
          <a:off x="4953000" y="32842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139</xdr:row>
      <xdr:rowOff>9525</xdr:rowOff>
    </xdr:from>
    <xdr:ext cx="104775" cy="209550"/>
    <xdr:sp macro="" textlink="">
      <xdr:nvSpPr>
        <xdr:cNvPr id="227" name="Text Box 113"/>
        <xdr:cNvSpPr txBox="1">
          <a:spLocks noChangeArrowheads="1"/>
        </xdr:cNvSpPr>
      </xdr:nvSpPr>
      <xdr:spPr bwMode="auto">
        <a:xfrm>
          <a:off x="4953000" y="32842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139</xdr:row>
      <xdr:rowOff>9525</xdr:rowOff>
    </xdr:from>
    <xdr:ext cx="104775" cy="209550"/>
    <xdr:sp macro="" textlink="">
      <xdr:nvSpPr>
        <xdr:cNvPr id="228" name="Text Box 113"/>
        <xdr:cNvSpPr txBox="1">
          <a:spLocks noChangeArrowheads="1"/>
        </xdr:cNvSpPr>
      </xdr:nvSpPr>
      <xdr:spPr bwMode="auto">
        <a:xfrm>
          <a:off x="4953000" y="32842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142</xdr:row>
      <xdr:rowOff>9525</xdr:rowOff>
    </xdr:from>
    <xdr:ext cx="104775" cy="209550"/>
    <xdr:sp macro="" textlink="">
      <xdr:nvSpPr>
        <xdr:cNvPr id="229" name="Text Box 113"/>
        <xdr:cNvSpPr txBox="1">
          <a:spLocks noChangeArrowheads="1"/>
        </xdr:cNvSpPr>
      </xdr:nvSpPr>
      <xdr:spPr bwMode="auto">
        <a:xfrm>
          <a:off x="4953000" y="3341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142</xdr:row>
      <xdr:rowOff>9525</xdr:rowOff>
    </xdr:from>
    <xdr:ext cx="104775" cy="209550"/>
    <xdr:sp macro="" textlink="">
      <xdr:nvSpPr>
        <xdr:cNvPr id="230" name="Text Box 113"/>
        <xdr:cNvSpPr txBox="1">
          <a:spLocks noChangeArrowheads="1"/>
        </xdr:cNvSpPr>
      </xdr:nvSpPr>
      <xdr:spPr bwMode="auto">
        <a:xfrm>
          <a:off x="4953000" y="3341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142</xdr:row>
      <xdr:rowOff>9525</xdr:rowOff>
    </xdr:from>
    <xdr:ext cx="104775" cy="209550"/>
    <xdr:sp macro="" textlink="">
      <xdr:nvSpPr>
        <xdr:cNvPr id="231" name="Text Box 113"/>
        <xdr:cNvSpPr txBox="1">
          <a:spLocks noChangeArrowheads="1"/>
        </xdr:cNvSpPr>
      </xdr:nvSpPr>
      <xdr:spPr bwMode="auto">
        <a:xfrm>
          <a:off x="4953000" y="334137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150</xdr:row>
      <xdr:rowOff>9525</xdr:rowOff>
    </xdr:from>
    <xdr:ext cx="104775" cy="209550"/>
    <xdr:sp macro="" textlink="">
      <xdr:nvSpPr>
        <xdr:cNvPr id="232" name="Text Box 113"/>
        <xdr:cNvSpPr txBox="1">
          <a:spLocks noChangeArrowheads="1"/>
        </xdr:cNvSpPr>
      </xdr:nvSpPr>
      <xdr:spPr bwMode="auto">
        <a:xfrm>
          <a:off x="4953000" y="3507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150</xdr:row>
      <xdr:rowOff>9525</xdr:rowOff>
    </xdr:from>
    <xdr:ext cx="104775" cy="209550"/>
    <xdr:sp macro="" textlink="">
      <xdr:nvSpPr>
        <xdr:cNvPr id="233" name="Text Box 113"/>
        <xdr:cNvSpPr txBox="1">
          <a:spLocks noChangeArrowheads="1"/>
        </xdr:cNvSpPr>
      </xdr:nvSpPr>
      <xdr:spPr bwMode="auto">
        <a:xfrm>
          <a:off x="4953000" y="3507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154</xdr:row>
      <xdr:rowOff>9525</xdr:rowOff>
    </xdr:from>
    <xdr:ext cx="104775" cy="209550"/>
    <xdr:sp macro="" textlink="">
      <xdr:nvSpPr>
        <xdr:cNvPr id="234" name="Text Box 113"/>
        <xdr:cNvSpPr txBox="1">
          <a:spLocks noChangeArrowheads="1"/>
        </xdr:cNvSpPr>
      </xdr:nvSpPr>
      <xdr:spPr bwMode="auto">
        <a:xfrm>
          <a:off x="4953000" y="3545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154</xdr:row>
      <xdr:rowOff>9525</xdr:rowOff>
    </xdr:from>
    <xdr:ext cx="104775" cy="209550"/>
    <xdr:sp macro="" textlink="">
      <xdr:nvSpPr>
        <xdr:cNvPr id="235" name="Text Box 113"/>
        <xdr:cNvSpPr txBox="1">
          <a:spLocks noChangeArrowheads="1"/>
        </xdr:cNvSpPr>
      </xdr:nvSpPr>
      <xdr:spPr bwMode="auto">
        <a:xfrm>
          <a:off x="4953000" y="3545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155</xdr:row>
      <xdr:rowOff>9525</xdr:rowOff>
    </xdr:from>
    <xdr:ext cx="104775" cy="209550"/>
    <xdr:sp macro="" textlink="">
      <xdr:nvSpPr>
        <xdr:cNvPr id="236" name="Text Box 113"/>
        <xdr:cNvSpPr txBox="1">
          <a:spLocks noChangeArrowheads="1"/>
        </xdr:cNvSpPr>
      </xdr:nvSpPr>
      <xdr:spPr bwMode="auto">
        <a:xfrm>
          <a:off x="4953000" y="3564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155</xdr:row>
      <xdr:rowOff>9525</xdr:rowOff>
    </xdr:from>
    <xdr:ext cx="104775" cy="209550"/>
    <xdr:sp macro="" textlink="">
      <xdr:nvSpPr>
        <xdr:cNvPr id="237" name="Text Box 113"/>
        <xdr:cNvSpPr txBox="1">
          <a:spLocks noChangeArrowheads="1"/>
        </xdr:cNvSpPr>
      </xdr:nvSpPr>
      <xdr:spPr bwMode="auto">
        <a:xfrm>
          <a:off x="4953000" y="3564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156</xdr:row>
      <xdr:rowOff>9525</xdr:rowOff>
    </xdr:from>
    <xdr:ext cx="104775" cy="209550"/>
    <xdr:sp macro="" textlink="">
      <xdr:nvSpPr>
        <xdr:cNvPr id="238" name="Text Box 113"/>
        <xdr:cNvSpPr txBox="1">
          <a:spLocks noChangeArrowheads="1"/>
        </xdr:cNvSpPr>
      </xdr:nvSpPr>
      <xdr:spPr bwMode="auto">
        <a:xfrm>
          <a:off x="4953000" y="35833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156</xdr:row>
      <xdr:rowOff>9525</xdr:rowOff>
    </xdr:from>
    <xdr:ext cx="104775" cy="209550"/>
    <xdr:sp macro="" textlink="">
      <xdr:nvSpPr>
        <xdr:cNvPr id="239" name="Text Box 113"/>
        <xdr:cNvSpPr txBox="1">
          <a:spLocks noChangeArrowheads="1"/>
        </xdr:cNvSpPr>
      </xdr:nvSpPr>
      <xdr:spPr bwMode="auto">
        <a:xfrm>
          <a:off x="4953000" y="35833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156</xdr:row>
      <xdr:rowOff>9525</xdr:rowOff>
    </xdr:from>
    <xdr:ext cx="104775" cy="209550"/>
    <xdr:sp macro="" textlink="">
      <xdr:nvSpPr>
        <xdr:cNvPr id="240" name="Text Box 113"/>
        <xdr:cNvSpPr txBox="1">
          <a:spLocks noChangeArrowheads="1"/>
        </xdr:cNvSpPr>
      </xdr:nvSpPr>
      <xdr:spPr bwMode="auto">
        <a:xfrm>
          <a:off x="4953000" y="35833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156</xdr:row>
      <xdr:rowOff>9525</xdr:rowOff>
    </xdr:from>
    <xdr:ext cx="104775" cy="209550"/>
    <xdr:sp macro="" textlink="">
      <xdr:nvSpPr>
        <xdr:cNvPr id="241" name="Text Box 113"/>
        <xdr:cNvSpPr txBox="1">
          <a:spLocks noChangeArrowheads="1"/>
        </xdr:cNvSpPr>
      </xdr:nvSpPr>
      <xdr:spPr bwMode="auto">
        <a:xfrm>
          <a:off x="4953000" y="35833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157</xdr:row>
      <xdr:rowOff>9525</xdr:rowOff>
    </xdr:from>
    <xdr:ext cx="104775" cy="209550"/>
    <xdr:sp macro="" textlink="">
      <xdr:nvSpPr>
        <xdr:cNvPr id="242" name="Text Box 113"/>
        <xdr:cNvSpPr txBox="1">
          <a:spLocks noChangeArrowheads="1"/>
        </xdr:cNvSpPr>
      </xdr:nvSpPr>
      <xdr:spPr bwMode="auto">
        <a:xfrm>
          <a:off x="4953000" y="36023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157</xdr:row>
      <xdr:rowOff>9525</xdr:rowOff>
    </xdr:from>
    <xdr:ext cx="104775" cy="209550"/>
    <xdr:sp macro="" textlink="">
      <xdr:nvSpPr>
        <xdr:cNvPr id="243" name="Text Box 113"/>
        <xdr:cNvSpPr txBox="1">
          <a:spLocks noChangeArrowheads="1"/>
        </xdr:cNvSpPr>
      </xdr:nvSpPr>
      <xdr:spPr bwMode="auto">
        <a:xfrm>
          <a:off x="4953000" y="36023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157</xdr:row>
      <xdr:rowOff>9525</xdr:rowOff>
    </xdr:from>
    <xdr:ext cx="104775" cy="209550"/>
    <xdr:sp macro="" textlink="">
      <xdr:nvSpPr>
        <xdr:cNvPr id="244" name="Text Box 113"/>
        <xdr:cNvSpPr txBox="1">
          <a:spLocks noChangeArrowheads="1"/>
        </xdr:cNvSpPr>
      </xdr:nvSpPr>
      <xdr:spPr bwMode="auto">
        <a:xfrm>
          <a:off x="4953000" y="36023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157</xdr:row>
      <xdr:rowOff>9525</xdr:rowOff>
    </xdr:from>
    <xdr:ext cx="104775" cy="209550"/>
    <xdr:sp macro="" textlink="">
      <xdr:nvSpPr>
        <xdr:cNvPr id="245" name="Text Box 113"/>
        <xdr:cNvSpPr txBox="1">
          <a:spLocks noChangeArrowheads="1"/>
        </xdr:cNvSpPr>
      </xdr:nvSpPr>
      <xdr:spPr bwMode="auto">
        <a:xfrm>
          <a:off x="4953000" y="36023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158</xdr:row>
      <xdr:rowOff>9525</xdr:rowOff>
    </xdr:from>
    <xdr:ext cx="104775" cy="209550"/>
    <xdr:sp macro="" textlink="">
      <xdr:nvSpPr>
        <xdr:cNvPr id="246" name="Text Box 113"/>
        <xdr:cNvSpPr txBox="1">
          <a:spLocks noChangeArrowheads="1"/>
        </xdr:cNvSpPr>
      </xdr:nvSpPr>
      <xdr:spPr bwMode="auto">
        <a:xfrm>
          <a:off x="4953000" y="36214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158</xdr:row>
      <xdr:rowOff>9525</xdr:rowOff>
    </xdr:from>
    <xdr:ext cx="104775" cy="209550"/>
    <xdr:sp macro="" textlink="">
      <xdr:nvSpPr>
        <xdr:cNvPr id="247" name="Text Box 113"/>
        <xdr:cNvSpPr txBox="1">
          <a:spLocks noChangeArrowheads="1"/>
        </xdr:cNvSpPr>
      </xdr:nvSpPr>
      <xdr:spPr bwMode="auto">
        <a:xfrm>
          <a:off x="4953000" y="36214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158</xdr:row>
      <xdr:rowOff>9525</xdr:rowOff>
    </xdr:from>
    <xdr:ext cx="104775" cy="209550"/>
    <xdr:sp macro="" textlink="">
      <xdr:nvSpPr>
        <xdr:cNvPr id="248" name="Text Box 113"/>
        <xdr:cNvSpPr txBox="1">
          <a:spLocks noChangeArrowheads="1"/>
        </xdr:cNvSpPr>
      </xdr:nvSpPr>
      <xdr:spPr bwMode="auto">
        <a:xfrm>
          <a:off x="4953000" y="36214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158</xdr:row>
      <xdr:rowOff>9525</xdr:rowOff>
    </xdr:from>
    <xdr:ext cx="104775" cy="209550"/>
    <xdr:sp macro="" textlink="">
      <xdr:nvSpPr>
        <xdr:cNvPr id="249" name="Text Box 113"/>
        <xdr:cNvSpPr txBox="1">
          <a:spLocks noChangeArrowheads="1"/>
        </xdr:cNvSpPr>
      </xdr:nvSpPr>
      <xdr:spPr bwMode="auto">
        <a:xfrm>
          <a:off x="4953000" y="36214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250" name="Text Box 113"/>
        <xdr:cNvSpPr txBox="1">
          <a:spLocks noChangeArrowheads="1"/>
        </xdr:cNvSpPr>
      </xdr:nvSpPr>
      <xdr:spPr bwMode="auto">
        <a:xfrm>
          <a:off x="49530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251" name="Text Box 113"/>
        <xdr:cNvSpPr txBox="1">
          <a:spLocks noChangeArrowheads="1"/>
        </xdr:cNvSpPr>
      </xdr:nvSpPr>
      <xdr:spPr bwMode="auto">
        <a:xfrm>
          <a:off x="49530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252" name="Text Box 113"/>
        <xdr:cNvSpPr txBox="1">
          <a:spLocks noChangeArrowheads="1"/>
        </xdr:cNvSpPr>
      </xdr:nvSpPr>
      <xdr:spPr bwMode="auto">
        <a:xfrm>
          <a:off x="49530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253" name="Text Box 113"/>
        <xdr:cNvSpPr txBox="1">
          <a:spLocks noChangeArrowheads="1"/>
        </xdr:cNvSpPr>
      </xdr:nvSpPr>
      <xdr:spPr bwMode="auto">
        <a:xfrm>
          <a:off x="4953000" y="36404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160</xdr:row>
      <xdr:rowOff>9525</xdr:rowOff>
    </xdr:from>
    <xdr:ext cx="104775" cy="209550"/>
    <xdr:sp macro="" textlink="">
      <xdr:nvSpPr>
        <xdr:cNvPr id="254" name="Text Box 113"/>
        <xdr:cNvSpPr txBox="1">
          <a:spLocks noChangeArrowheads="1"/>
        </xdr:cNvSpPr>
      </xdr:nvSpPr>
      <xdr:spPr bwMode="auto">
        <a:xfrm>
          <a:off x="4953000" y="3659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160</xdr:row>
      <xdr:rowOff>9525</xdr:rowOff>
    </xdr:from>
    <xdr:ext cx="104775" cy="209550"/>
    <xdr:sp macro="" textlink="">
      <xdr:nvSpPr>
        <xdr:cNvPr id="255" name="Text Box 113"/>
        <xdr:cNvSpPr txBox="1">
          <a:spLocks noChangeArrowheads="1"/>
        </xdr:cNvSpPr>
      </xdr:nvSpPr>
      <xdr:spPr bwMode="auto">
        <a:xfrm>
          <a:off x="4953000" y="3659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160</xdr:row>
      <xdr:rowOff>9525</xdr:rowOff>
    </xdr:from>
    <xdr:ext cx="104775" cy="209550"/>
    <xdr:sp macro="" textlink="">
      <xdr:nvSpPr>
        <xdr:cNvPr id="256" name="Text Box 113"/>
        <xdr:cNvSpPr txBox="1">
          <a:spLocks noChangeArrowheads="1"/>
        </xdr:cNvSpPr>
      </xdr:nvSpPr>
      <xdr:spPr bwMode="auto">
        <a:xfrm>
          <a:off x="4953000" y="3659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160</xdr:row>
      <xdr:rowOff>9525</xdr:rowOff>
    </xdr:from>
    <xdr:ext cx="104775" cy="209550"/>
    <xdr:sp macro="" textlink="">
      <xdr:nvSpPr>
        <xdr:cNvPr id="257" name="Text Box 113"/>
        <xdr:cNvSpPr txBox="1">
          <a:spLocks noChangeArrowheads="1"/>
        </xdr:cNvSpPr>
      </xdr:nvSpPr>
      <xdr:spPr bwMode="auto">
        <a:xfrm>
          <a:off x="4953000" y="3659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9525</xdr:rowOff>
    </xdr:from>
    <xdr:ext cx="104775" cy="209550"/>
    <xdr:sp macro="" textlink="">
      <xdr:nvSpPr>
        <xdr:cNvPr id="258" name="Text Box 113"/>
        <xdr:cNvSpPr txBox="1">
          <a:spLocks noChangeArrowheads="1"/>
        </xdr:cNvSpPr>
      </xdr:nvSpPr>
      <xdr:spPr bwMode="auto">
        <a:xfrm>
          <a:off x="495300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9525</xdr:rowOff>
    </xdr:from>
    <xdr:ext cx="104775" cy="209550"/>
    <xdr:sp macro="" textlink="">
      <xdr:nvSpPr>
        <xdr:cNvPr id="259" name="Text Box 113"/>
        <xdr:cNvSpPr txBox="1">
          <a:spLocks noChangeArrowheads="1"/>
        </xdr:cNvSpPr>
      </xdr:nvSpPr>
      <xdr:spPr bwMode="auto">
        <a:xfrm>
          <a:off x="495300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9525</xdr:rowOff>
    </xdr:from>
    <xdr:ext cx="104775" cy="209550"/>
    <xdr:sp macro="" textlink="">
      <xdr:nvSpPr>
        <xdr:cNvPr id="260" name="Text Box 113"/>
        <xdr:cNvSpPr txBox="1">
          <a:spLocks noChangeArrowheads="1"/>
        </xdr:cNvSpPr>
      </xdr:nvSpPr>
      <xdr:spPr bwMode="auto">
        <a:xfrm>
          <a:off x="495300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9525</xdr:rowOff>
    </xdr:from>
    <xdr:ext cx="104775" cy="209550"/>
    <xdr:sp macro="" textlink="">
      <xdr:nvSpPr>
        <xdr:cNvPr id="261" name="Text Box 113"/>
        <xdr:cNvSpPr txBox="1">
          <a:spLocks noChangeArrowheads="1"/>
        </xdr:cNvSpPr>
      </xdr:nvSpPr>
      <xdr:spPr bwMode="auto">
        <a:xfrm>
          <a:off x="4953000" y="3678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162</xdr:row>
      <xdr:rowOff>9525</xdr:rowOff>
    </xdr:from>
    <xdr:ext cx="104775" cy="209550"/>
    <xdr:sp macro="" textlink="">
      <xdr:nvSpPr>
        <xdr:cNvPr id="262" name="Text Box 113"/>
        <xdr:cNvSpPr txBox="1">
          <a:spLocks noChangeArrowheads="1"/>
        </xdr:cNvSpPr>
      </xdr:nvSpPr>
      <xdr:spPr bwMode="auto">
        <a:xfrm>
          <a:off x="4953000" y="3697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162</xdr:row>
      <xdr:rowOff>9525</xdr:rowOff>
    </xdr:from>
    <xdr:ext cx="104775" cy="209550"/>
    <xdr:sp macro="" textlink="">
      <xdr:nvSpPr>
        <xdr:cNvPr id="263" name="Text Box 113"/>
        <xdr:cNvSpPr txBox="1">
          <a:spLocks noChangeArrowheads="1"/>
        </xdr:cNvSpPr>
      </xdr:nvSpPr>
      <xdr:spPr bwMode="auto">
        <a:xfrm>
          <a:off x="4953000" y="3697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162</xdr:row>
      <xdr:rowOff>9525</xdr:rowOff>
    </xdr:from>
    <xdr:ext cx="104775" cy="209550"/>
    <xdr:sp macro="" textlink="">
      <xdr:nvSpPr>
        <xdr:cNvPr id="264" name="Text Box 113"/>
        <xdr:cNvSpPr txBox="1">
          <a:spLocks noChangeArrowheads="1"/>
        </xdr:cNvSpPr>
      </xdr:nvSpPr>
      <xdr:spPr bwMode="auto">
        <a:xfrm>
          <a:off x="4953000" y="3697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162</xdr:row>
      <xdr:rowOff>9525</xdr:rowOff>
    </xdr:from>
    <xdr:ext cx="104775" cy="209550"/>
    <xdr:sp macro="" textlink="">
      <xdr:nvSpPr>
        <xdr:cNvPr id="265" name="Text Box 113"/>
        <xdr:cNvSpPr txBox="1">
          <a:spLocks noChangeArrowheads="1"/>
        </xdr:cNvSpPr>
      </xdr:nvSpPr>
      <xdr:spPr bwMode="auto">
        <a:xfrm>
          <a:off x="4953000" y="3697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163</xdr:row>
      <xdr:rowOff>9525</xdr:rowOff>
    </xdr:from>
    <xdr:ext cx="104775" cy="209550"/>
    <xdr:sp macro="" textlink="">
      <xdr:nvSpPr>
        <xdr:cNvPr id="266" name="Text Box 113"/>
        <xdr:cNvSpPr txBox="1">
          <a:spLocks noChangeArrowheads="1"/>
        </xdr:cNvSpPr>
      </xdr:nvSpPr>
      <xdr:spPr bwMode="auto">
        <a:xfrm>
          <a:off x="4953000" y="3716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163</xdr:row>
      <xdr:rowOff>9525</xdr:rowOff>
    </xdr:from>
    <xdr:ext cx="104775" cy="209550"/>
    <xdr:sp macro="" textlink="">
      <xdr:nvSpPr>
        <xdr:cNvPr id="267" name="Text Box 113"/>
        <xdr:cNvSpPr txBox="1">
          <a:spLocks noChangeArrowheads="1"/>
        </xdr:cNvSpPr>
      </xdr:nvSpPr>
      <xdr:spPr bwMode="auto">
        <a:xfrm>
          <a:off x="4953000" y="3716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163</xdr:row>
      <xdr:rowOff>9525</xdr:rowOff>
    </xdr:from>
    <xdr:ext cx="104775" cy="209550"/>
    <xdr:sp macro="" textlink="">
      <xdr:nvSpPr>
        <xdr:cNvPr id="268" name="Text Box 113"/>
        <xdr:cNvSpPr txBox="1">
          <a:spLocks noChangeArrowheads="1"/>
        </xdr:cNvSpPr>
      </xdr:nvSpPr>
      <xdr:spPr bwMode="auto">
        <a:xfrm>
          <a:off x="4953000" y="3716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163</xdr:row>
      <xdr:rowOff>9525</xdr:rowOff>
    </xdr:from>
    <xdr:ext cx="104775" cy="209550"/>
    <xdr:sp macro="" textlink="">
      <xdr:nvSpPr>
        <xdr:cNvPr id="269" name="Text Box 113"/>
        <xdr:cNvSpPr txBox="1">
          <a:spLocks noChangeArrowheads="1"/>
        </xdr:cNvSpPr>
      </xdr:nvSpPr>
      <xdr:spPr bwMode="auto">
        <a:xfrm>
          <a:off x="4953000" y="3716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164</xdr:row>
      <xdr:rowOff>9525</xdr:rowOff>
    </xdr:from>
    <xdr:ext cx="104775" cy="209550"/>
    <xdr:sp macro="" textlink="">
      <xdr:nvSpPr>
        <xdr:cNvPr id="270" name="Text Box 113"/>
        <xdr:cNvSpPr txBox="1">
          <a:spLocks noChangeArrowheads="1"/>
        </xdr:cNvSpPr>
      </xdr:nvSpPr>
      <xdr:spPr bwMode="auto">
        <a:xfrm>
          <a:off x="4953000" y="37357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164</xdr:row>
      <xdr:rowOff>9525</xdr:rowOff>
    </xdr:from>
    <xdr:ext cx="104775" cy="209550"/>
    <xdr:sp macro="" textlink="">
      <xdr:nvSpPr>
        <xdr:cNvPr id="271" name="Text Box 113"/>
        <xdr:cNvSpPr txBox="1">
          <a:spLocks noChangeArrowheads="1"/>
        </xdr:cNvSpPr>
      </xdr:nvSpPr>
      <xdr:spPr bwMode="auto">
        <a:xfrm>
          <a:off x="4953000" y="37357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164</xdr:row>
      <xdr:rowOff>9525</xdr:rowOff>
    </xdr:from>
    <xdr:ext cx="104775" cy="209550"/>
    <xdr:sp macro="" textlink="">
      <xdr:nvSpPr>
        <xdr:cNvPr id="272" name="Text Box 113"/>
        <xdr:cNvSpPr txBox="1">
          <a:spLocks noChangeArrowheads="1"/>
        </xdr:cNvSpPr>
      </xdr:nvSpPr>
      <xdr:spPr bwMode="auto">
        <a:xfrm>
          <a:off x="4953000" y="37357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164</xdr:row>
      <xdr:rowOff>9525</xdr:rowOff>
    </xdr:from>
    <xdr:ext cx="104775" cy="209550"/>
    <xdr:sp macro="" textlink="">
      <xdr:nvSpPr>
        <xdr:cNvPr id="273" name="Text Box 113"/>
        <xdr:cNvSpPr txBox="1">
          <a:spLocks noChangeArrowheads="1"/>
        </xdr:cNvSpPr>
      </xdr:nvSpPr>
      <xdr:spPr bwMode="auto">
        <a:xfrm>
          <a:off x="4953000" y="37357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165</xdr:row>
      <xdr:rowOff>9525</xdr:rowOff>
    </xdr:from>
    <xdr:ext cx="104775" cy="209550"/>
    <xdr:sp macro="" textlink="">
      <xdr:nvSpPr>
        <xdr:cNvPr id="274" name="Text Box 113"/>
        <xdr:cNvSpPr txBox="1">
          <a:spLocks noChangeArrowheads="1"/>
        </xdr:cNvSpPr>
      </xdr:nvSpPr>
      <xdr:spPr bwMode="auto">
        <a:xfrm>
          <a:off x="4953000" y="37547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165</xdr:row>
      <xdr:rowOff>9525</xdr:rowOff>
    </xdr:from>
    <xdr:ext cx="104775" cy="209550"/>
    <xdr:sp macro="" textlink="">
      <xdr:nvSpPr>
        <xdr:cNvPr id="275" name="Text Box 113"/>
        <xdr:cNvSpPr txBox="1">
          <a:spLocks noChangeArrowheads="1"/>
        </xdr:cNvSpPr>
      </xdr:nvSpPr>
      <xdr:spPr bwMode="auto">
        <a:xfrm>
          <a:off x="4953000" y="37547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165</xdr:row>
      <xdr:rowOff>9525</xdr:rowOff>
    </xdr:from>
    <xdr:ext cx="104775" cy="209550"/>
    <xdr:sp macro="" textlink="">
      <xdr:nvSpPr>
        <xdr:cNvPr id="276" name="Text Box 113"/>
        <xdr:cNvSpPr txBox="1">
          <a:spLocks noChangeArrowheads="1"/>
        </xdr:cNvSpPr>
      </xdr:nvSpPr>
      <xdr:spPr bwMode="auto">
        <a:xfrm>
          <a:off x="4953000" y="37547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165</xdr:row>
      <xdr:rowOff>9525</xdr:rowOff>
    </xdr:from>
    <xdr:ext cx="104775" cy="209550"/>
    <xdr:sp macro="" textlink="">
      <xdr:nvSpPr>
        <xdr:cNvPr id="277" name="Text Box 113"/>
        <xdr:cNvSpPr txBox="1">
          <a:spLocks noChangeArrowheads="1"/>
        </xdr:cNvSpPr>
      </xdr:nvSpPr>
      <xdr:spPr bwMode="auto">
        <a:xfrm>
          <a:off x="4953000" y="37547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166</xdr:row>
      <xdr:rowOff>9525</xdr:rowOff>
    </xdr:from>
    <xdr:ext cx="104775" cy="209550"/>
    <xdr:sp macro="" textlink="">
      <xdr:nvSpPr>
        <xdr:cNvPr id="278" name="Text Box 113"/>
        <xdr:cNvSpPr txBox="1">
          <a:spLocks noChangeArrowheads="1"/>
        </xdr:cNvSpPr>
      </xdr:nvSpPr>
      <xdr:spPr bwMode="auto">
        <a:xfrm>
          <a:off x="4953000" y="3773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166</xdr:row>
      <xdr:rowOff>9525</xdr:rowOff>
    </xdr:from>
    <xdr:ext cx="104775" cy="209550"/>
    <xdr:sp macro="" textlink="">
      <xdr:nvSpPr>
        <xdr:cNvPr id="279" name="Text Box 113"/>
        <xdr:cNvSpPr txBox="1">
          <a:spLocks noChangeArrowheads="1"/>
        </xdr:cNvSpPr>
      </xdr:nvSpPr>
      <xdr:spPr bwMode="auto">
        <a:xfrm>
          <a:off x="4953000" y="3773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166</xdr:row>
      <xdr:rowOff>9525</xdr:rowOff>
    </xdr:from>
    <xdr:ext cx="104775" cy="209550"/>
    <xdr:sp macro="" textlink="">
      <xdr:nvSpPr>
        <xdr:cNvPr id="280" name="Text Box 113"/>
        <xdr:cNvSpPr txBox="1">
          <a:spLocks noChangeArrowheads="1"/>
        </xdr:cNvSpPr>
      </xdr:nvSpPr>
      <xdr:spPr bwMode="auto">
        <a:xfrm>
          <a:off x="4953000" y="3773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166</xdr:row>
      <xdr:rowOff>9525</xdr:rowOff>
    </xdr:from>
    <xdr:ext cx="104775" cy="209550"/>
    <xdr:sp macro="" textlink="">
      <xdr:nvSpPr>
        <xdr:cNvPr id="281" name="Text Box 113"/>
        <xdr:cNvSpPr txBox="1">
          <a:spLocks noChangeArrowheads="1"/>
        </xdr:cNvSpPr>
      </xdr:nvSpPr>
      <xdr:spPr bwMode="auto">
        <a:xfrm>
          <a:off x="4953000" y="3773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167</xdr:row>
      <xdr:rowOff>9525</xdr:rowOff>
    </xdr:from>
    <xdr:ext cx="104775" cy="209550"/>
    <xdr:sp macro="" textlink="">
      <xdr:nvSpPr>
        <xdr:cNvPr id="282" name="Text Box 113"/>
        <xdr:cNvSpPr txBox="1">
          <a:spLocks noChangeArrowheads="1"/>
        </xdr:cNvSpPr>
      </xdr:nvSpPr>
      <xdr:spPr bwMode="auto">
        <a:xfrm>
          <a:off x="4953000" y="37928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167</xdr:row>
      <xdr:rowOff>9525</xdr:rowOff>
    </xdr:from>
    <xdr:ext cx="104775" cy="209550"/>
    <xdr:sp macro="" textlink="">
      <xdr:nvSpPr>
        <xdr:cNvPr id="283" name="Text Box 113"/>
        <xdr:cNvSpPr txBox="1">
          <a:spLocks noChangeArrowheads="1"/>
        </xdr:cNvSpPr>
      </xdr:nvSpPr>
      <xdr:spPr bwMode="auto">
        <a:xfrm>
          <a:off x="4953000" y="37928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167</xdr:row>
      <xdr:rowOff>9525</xdr:rowOff>
    </xdr:from>
    <xdr:ext cx="104775" cy="209550"/>
    <xdr:sp macro="" textlink="">
      <xdr:nvSpPr>
        <xdr:cNvPr id="284" name="Text Box 113"/>
        <xdr:cNvSpPr txBox="1">
          <a:spLocks noChangeArrowheads="1"/>
        </xdr:cNvSpPr>
      </xdr:nvSpPr>
      <xdr:spPr bwMode="auto">
        <a:xfrm>
          <a:off x="4953000" y="37928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167</xdr:row>
      <xdr:rowOff>9525</xdr:rowOff>
    </xdr:from>
    <xdr:ext cx="104775" cy="209550"/>
    <xdr:sp macro="" textlink="">
      <xdr:nvSpPr>
        <xdr:cNvPr id="285" name="Text Box 113"/>
        <xdr:cNvSpPr txBox="1">
          <a:spLocks noChangeArrowheads="1"/>
        </xdr:cNvSpPr>
      </xdr:nvSpPr>
      <xdr:spPr bwMode="auto">
        <a:xfrm>
          <a:off x="4953000" y="37928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168</xdr:row>
      <xdr:rowOff>9525</xdr:rowOff>
    </xdr:from>
    <xdr:ext cx="104775" cy="209550"/>
    <xdr:sp macro="" textlink="">
      <xdr:nvSpPr>
        <xdr:cNvPr id="286" name="Text Box 113"/>
        <xdr:cNvSpPr txBox="1">
          <a:spLocks noChangeArrowheads="1"/>
        </xdr:cNvSpPr>
      </xdr:nvSpPr>
      <xdr:spPr bwMode="auto">
        <a:xfrm>
          <a:off x="4953000" y="38119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168</xdr:row>
      <xdr:rowOff>9525</xdr:rowOff>
    </xdr:from>
    <xdr:ext cx="104775" cy="209550"/>
    <xdr:sp macro="" textlink="">
      <xdr:nvSpPr>
        <xdr:cNvPr id="287" name="Text Box 113"/>
        <xdr:cNvSpPr txBox="1">
          <a:spLocks noChangeArrowheads="1"/>
        </xdr:cNvSpPr>
      </xdr:nvSpPr>
      <xdr:spPr bwMode="auto">
        <a:xfrm>
          <a:off x="4953000" y="38119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168</xdr:row>
      <xdr:rowOff>9525</xdr:rowOff>
    </xdr:from>
    <xdr:ext cx="104775" cy="209550"/>
    <xdr:sp macro="" textlink="">
      <xdr:nvSpPr>
        <xdr:cNvPr id="288" name="Text Box 113"/>
        <xdr:cNvSpPr txBox="1">
          <a:spLocks noChangeArrowheads="1"/>
        </xdr:cNvSpPr>
      </xdr:nvSpPr>
      <xdr:spPr bwMode="auto">
        <a:xfrm>
          <a:off x="4953000" y="38119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168</xdr:row>
      <xdr:rowOff>9525</xdr:rowOff>
    </xdr:from>
    <xdr:ext cx="104775" cy="209550"/>
    <xdr:sp macro="" textlink="">
      <xdr:nvSpPr>
        <xdr:cNvPr id="289" name="Text Box 113"/>
        <xdr:cNvSpPr txBox="1">
          <a:spLocks noChangeArrowheads="1"/>
        </xdr:cNvSpPr>
      </xdr:nvSpPr>
      <xdr:spPr bwMode="auto">
        <a:xfrm>
          <a:off x="4953000" y="38119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169</xdr:row>
      <xdr:rowOff>9525</xdr:rowOff>
    </xdr:from>
    <xdr:ext cx="104775" cy="209550"/>
    <xdr:sp macro="" textlink="">
      <xdr:nvSpPr>
        <xdr:cNvPr id="290" name="Text Box 113"/>
        <xdr:cNvSpPr txBox="1">
          <a:spLocks noChangeArrowheads="1"/>
        </xdr:cNvSpPr>
      </xdr:nvSpPr>
      <xdr:spPr bwMode="auto">
        <a:xfrm>
          <a:off x="4953000" y="38309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169</xdr:row>
      <xdr:rowOff>9525</xdr:rowOff>
    </xdr:from>
    <xdr:ext cx="104775" cy="209550"/>
    <xdr:sp macro="" textlink="">
      <xdr:nvSpPr>
        <xdr:cNvPr id="291" name="Text Box 113"/>
        <xdr:cNvSpPr txBox="1">
          <a:spLocks noChangeArrowheads="1"/>
        </xdr:cNvSpPr>
      </xdr:nvSpPr>
      <xdr:spPr bwMode="auto">
        <a:xfrm>
          <a:off x="4953000" y="38309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169</xdr:row>
      <xdr:rowOff>9525</xdr:rowOff>
    </xdr:from>
    <xdr:ext cx="104775" cy="209550"/>
    <xdr:sp macro="" textlink="">
      <xdr:nvSpPr>
        <xdr:cNvPr id="292" name="Text Box 113"/>
        <xdr:cNvSpPr txBox="1">
          <a:spLocks noChangeArrowheads="1"/>
        </xdr:cNvSpPr>
      </xdr:nvSpPr>
      <xdr:spPr bwMode="auto">
        <a:xfrm>
          <a:off x="4953000" y="38309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169</xdr:row>
      <xdr:rowOff>9525</xdr:rowOff>
    </xdr:from>
    <xdr:ext cx="104775" cy="209550"/>
    <xdr:sp macro="" textlink="">
      <xdr:nvSpPr>
        <xdr:cNvPr id="293" name="Text Box 113"/>
        <xdr:cNvSpPr txBox="1">
          <a:spLocks noChangeArrowheads="1"/>
        </xdr:cNvSpPr>
      </xdr:nvSpPr>
      <xdr:spPr bwMode="auto">
        <a:xfrm>
          <a:off x="4953000" y="38309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170</xdr:row>
      <xdr:rowOff>9525</xdr:rowOff>
    </xdr:from>
    <xdr:ext cx="104775" cy="209550"/>
    <xdr:sp macro="" textlink="">
      <xdr:nvSpPr>
        <xdr:cNvPr id="294" name="Text Box 113"/>
        <xdr:cNvSpPr txBox="1">
          <a:spLocks noChangeArrowheads="1"/>
        </xdr:cNvSpPr>
      </xdr:nvSpPr>
      <xdr:spPr bwMode="auto">
        <a:xfrm>
          <a:off x="4953000" y="38500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170</xdr:row>
      <xdr:rowOff>9525</xdr:rowOff>
    </xdr:from>
    <xdr:ext cx="104775" cy="209550"/>
    <xdr:sp macro="" textlink="">
      <xdr:nvSpPr>
        <xdr:cNvPr id="295" name="Text Box 113"/>
        <xdr:cNvSpPr txBox="1">
          <a:spLocks noChangeArrowheads="1"/>
        </xdr:cNvSpPr>
      </xdr:nvSpPr>
      <xdr:spPr bwMode="auto">
        <a:xfrm>
          <a:off x="4953000" y="38500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170</xdr:row>
      <xdr:rowOff>9525</xdr:rowOff>
    </xdr:from>
    <xdr:ext cx="104775" cy="209550"/>
    <xdr:sp macro="" textlink="">
      <xdr:nvSpPr>
        <xdr:cNvPr id="296" name="Text Box 113"/>
        <xdr:cNvSpPr txBox="1">
          <a:spLocks noChangeArrowheads="1"/>
        </xdr:cNvSpPr>
      </xdr:nvSpPr>
      <xdr:spPr bwMode="auto">
        <a:xfrm>
          <a:off x="4953000" y="38500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170</xdr:row>
      <xdr:rowOff>9525</xdr:rowOff>
    </xdr:from>
    <xdr:ext cx="104775" cy="209550"/>
    <xdr:sp macro="" textlink="">
      <xdr:nvSpPr>
        <xdr:cNvPr id="297" name="Text Box 113"/>
        <xdr:cNvSpPr txBox="1">
          <a:spLocks noChangeArrowheads="1"/>
        </xdr:cNvSpPr>
      </xdr:nvSpPr>
      <xdr:spPr bwMode="auto">
        <a:xfrm>
          <a:off x="4953000" y="38500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171</xdr:row>
      <xdr:rowOff>9525</xdr:rowOff>
    </xdr:from>
    <xdr:ext cx="104775" cy="209550"/>
    <xdr:sp macro="" textlink="">
      <xdr:nvSpPr>
        <xdr:cNvPr id="298" name="Text Box 113"/>
        <xdr:cNvSpPr txBox="1">
          <a:spLocks noChangeArrowheads="1"/>
        </xdr:cNvSpPr>
      </xdr:nvSpPr>
      <xdr:spPr bwMode="auto">
        <a:xfrm>
          <a:off x="4953000" y="38690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171</xdr:row>
      <xdr:rowOff>9525</xdr:rowOff>
    </xdr:from>
    <xdr:ext cx="104775" cy="209550"/>
    <xdr:sp macro="" textlink="">
      <xdr:nvSpPr>
        <xdr:cNvPr id="299" name="Text Box 113"/>
        <xdr:cNvSpPr txBox="1">
          <a:spLocks noChangeArrowheads="1"/>
        </xdr:cNvSpPr>
      </xdr:nvSpPr>
      <xdr:spPr bwMode="auto">
        <a:xfrm>
          <a:off x="4953000" y="38690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171</xdr:row>
      <xdr:rowOff>9525</xdr:rowOff>
    </xdr:from>
    <xdr:ext cx="104775" cy="209550"/>
    <xdr:sp macro="" textlink="">
      <xdr:nvSpPr>
        <xdr:cNvPr id="300" name="Text Box 113"/>
        <xdr:cNvSpPr txBox="1">
          <a:spLocks noChangeArrowheads="1"/>
        </xdr:cNvSpPr>
      </xdr:nvSpPr>
      <xdr:spPr bwMode="auto">
        <a:xfrm>
          <a:off x="4953000" y="38690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171</xdr:row>
      <xdr:rowOff>9525</xdr:rowOff>
    </xdr:from>
    <xdr:ext cx="104775" cy="209550"/>
    <xdr:sp macro="" textlink="">
      <xdr:nvSpPr>
        <xdr:cNvPr id="301" name="Text Box 113"/>
        <xdr:cNvSpPr txBox="1">
          <a:spLocks noChangeArrowheads="1"/>
        </xdr:cNvSpPr>
      </xdr:nvSpPr>
      <xdr:spPr bwMode="auto">
        <a:xfrm>
          <a:off x="4953000" y="38690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172</xdr:row>
      <xdr:rowOff>9525</xdr:rowOff>
    </xdr:from>
    <xdr:ext cx="104775" cy="209550"/>
    <xdr:sp macro="" textlink="">
      <xdr:nvSpPr>
        <xdr:cNvPr id="302" name="Text Box 113"/>
        <xdr:cNvSpPr txBox="1">
          <a:spLocks noChangeArrowheads="1"/>
        </xdr:cNvSpPr>
      </xdr:nvSpPr>
      <xdr:spPr bwMode="auto">
        <a:xfrm>
          <a:off x="4953000" y="3888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172</xdr:row>
      <xdr:rowOff>9525</xdr:rowOff>
    </xdr:from>
    <xdr:ext cx="104775" cy="209550"/>
    <xdr:sp macro="" textlink="">
      <xdr:nvSpPr>
        <xdr:cNvPr id="303" name="Text Box 113"/>
        <xdr:cNvSpPr txBox="1">
          <a:spLocks noChangeArrowheads="1"/>
        </xdr:cNvSpPr>
      </xdr:nvSpPr>
      <xdr:spPr bwMode="auto">
        <a:xfrm>
          <a:off x="4953000" y="3888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172</xdr:row>
      <xdr:rowOff>9525</xdr:rowOff>
    </xdr:from>
    <xdr:ext cx="104775" cy="209550"/>
    <xdr:sp macro="" textlink="">
      <xdr:nvSpPr>
        <xdr:cNvPr id="304" name="Text Box 113"/>
        <xdr:cNvSpPr txBox="1">
          <a:spLocks noChangeArrowheads="1"/>
        </xdr:cNvSpPr>
      </xdr:nvSpPr>
      <xdr:spPr bwMode="auto">
        <a:xfrm>
          <a:off x="4953000" y="3888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172</xdr:row>
      <xdr:rowOff>9525</xdr:rowOff>
    </xdr:from>
    <xdr:ext cx="104775" cy="209550"/>
    <xdr:sp macro="" textlink="">
      <xdr:nvSpPr>
        <xdr:cNvPr id="305" name="Text Box 113"/>
        <xdr:cNvSpPr txBox="1">
          <a:spLocks noChangeArrowheads="1"/>
        </xdr:cNvSpPr>
      </xdr:nvSpPr>
      <xdr:spPr bwMode="auto">
        <a:xfrm>
          <a:off x="4953000" y="38881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173</xdr:row>
      <xdr:rowOff>9525</xdr:rowOff>
    </xdr:from>
    <xdr:ext cx="104775" cy="209550"/>
    <xdr:sp macro="" textlink="">
      <xdr:nvSpPr>
        <xdr:cNvPr id="306" name="Text Box 113"/>
        <xdr:cNvSpPr txBox="1">
          <a:spLocks noChangeArrowheads="1"/>
        </xdr:cNvSpPr>
      </xdr:nvSpPr>
      <xdr:spPr bwMode="auto">
        <a:xfrm>
          <a:off x="4953000" y="3907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173</xdr:row>
      <xdr:rowOff>9525</xdr:rowOff>
    </xdr:from>
    <xdr:ext cx="104775" cy="209550"/>
    <xdr:sp macro="" textlink="">
      <xdr:nvSpPr>
        <xdr:cNvPr id="307" name="Text Box 113"/>
        <xdr:cNvSpPr txBox="1">
          <a:spLocks noChangeArrowheads="1"/>
        </xdr:cNvSpPr>
      </xdr:nvSpPr>
      <xdr:spPr bwMode="auto">
        <a:xfrm>
          <a:off x="4953000" y="3907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173</xdr:row>
      <xdr:rowOff>9525</xdr:rowOff>
    </xdr:from>
    <xdr:ext cx="104775" cy="209550"/>
    <xdr:sp macro="" textlink="">
      <xdr:nvSpPr>
        <xdr:cNvPr id="308" name="Text Box 113"/>
        <xdr:cNvSpPr txBox="1">
          <a:spLocks noChangeArrowheads="1"/>
        </xdr:cNvSpPr>
      </xdr:nvSpPr>
      <xdr:spPr bwMode="auto">
        <a:xfrm>
          <a:off x="4953000" y="3907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173</xdr:row>
      <xdr:rowOff>9525</xdr:rowOff>
    </xdr:from>
    <xdr:ext cx="104775" cy="209550"/>
    <xdr:sp macro="" textlink="">
      <xdr:nvSpPr>
        <xdr:cNvPr id="309" name="Text Box 113"/>
        <xdr:cNvSpPr txBox="1">
          <a:spLocks noChangeArrowheads="1"/>
        </xdr:cNvSpPr>
      </xdr:nvSpPr>
      <xdr:spPr bwMode="auto">
        <a:xfrm>
          <a:off x="4953000" y="3907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174</xdr:row>
      <xdr:rowOff>9525</xdr:rowOff>
    </xdr:from>
    <xdr:ext cx="104775" cy="209550"/>
    <xdr:sp macro="" textlink="">
      <xdr:nvSpPr>
        <xdr:cNvPr id="310" name="Text Box 113"/>
        <xdr:cNvSpPr txBox="1">
          <a:spLocks noChangeArrowheads="1"/>
        </xdr:cNvSpPr>
      </xdr:nvSpPr>
      <xdr:spPr bwMode="auto">
        <a:xfrm>
          <a:off x="4953000" y="3926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174</xdr:row>
      <xdr:rowOff>9525</xdr:rowOff>
    </xdr:from>
    <xdr:ext cx="104775" cy="209550"/>
    <xdr:sp macro="" textlink="">
      <xdr:nvSpPr>
        <xdr:cNvPr id="311" name="Text Box 113"/>
        <xdr:cNvSpPr txBox="1">
          <a:spLocks noChangeArrowheads="1"/>
        </xdr:cNvSpPr>
      </xdr:nvSpPr>
      <xdr:spPr bwMode="auto">
        <a:xfrm>
          <a:off x="4953000" y="3926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174</xdr:row>
      <xdr:rowOff>9525</xdr:rowOff>
    </xdr:from>
    <xdr:ext cx="104775" cy="209550"/>
    <xdr:sp macro="" textlink="">
      <xdr:nvSpPr>
        <xdr:cNvPr id="312" name="Text Box 113"/>
        <xdr:cNvSpPr txBox="1">
          <a:spLocks noChangeArrowheads="1"/>
        </xdr:cNvSpPr>
      </xdr:nvSpPr>
      <xdr:spPr bwMode="auto">
        <a:xfrm>
          <a:off x="4953000" y="3926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174</xdr:row>
      <xdr:rowOff>9525</xdr:rowOff>
    </xdr:from>
    <xdr:ext cx="104775" cy="209550"/>
    <xdr:sp macro="" textlink="">
      <xdr:nvSpPr>
        <xdr:cNvPr id="313" name="Text Box 113"/>
        <xdr:cNvSpPr txBox="1">
          <a:spLocks noChangeArrowheads="1"/>
        </xdr:cNvSpPr>
      </xdr:nvSpPr>
      <xdr:spPr bwMode="auto">
        <a:xfrm>
          <a:off x="4953000" y="39262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175</xdr:row>
      <xdr:rowOff>9525</xdr:rowOff>
    </xdr:from>
    <xdr:ext cx="104775" cy="209550"/>
    <xdr:sp macro="" textlink="">
      <xdr:nvSpPr>
        <xdr:cNvPr id="314" name="Text Box 113"/>
        <xdr:cNvSpPr txBox="1">
          <a:spLocks noChangeArrowheads="1"/>
        </xdr:cNvSpPr>
      </xdr:nvSpPr>
      <xdr:spPr bwMode="auto">
        <a:xfrm>
          <a:off x="4953000" y="3958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175</xdr:row>
      <xdr:rowOff>9525</xdr:rowOff>
    </xdr:from>
    <xdr:ext cx="104775" cy="209550"/>
    <xdr:sp macro="" textlink="">
      <xdr:nvSpPr>
        <xdr:cNvPr id="315" name="Text Box 113"/>
        <xdr:cNvSpPr txBox="1">
          <a:spLocks noChangeArrowheads="1"/>
        </xdr:cNvSpPr>
      </xdr:nvSpPr>
      <xdr:spPr bwMode="auto">
        <a:xfrm>
          <a:off x="4953000" y="3958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175</xdr:row>
      <xdr:rowOff>9525</xdr:rowOff>
    </xdr:from>
    <xdr:ext cx="104775" cy="209550"/>
    <xdr:sp macro="" textlink="">
      <xdr:nvSpPr>
        <xdr:cNvPr id="316" name="Text Box 113"/>
        <xdr:cNvSpPr txBox="1">
          <a:spLocks noChangeArrowheads="1"/>
        </xdr:cNvSpPr>
      </xdr:nvSpPr>
      <xdr:spPr bwMode="auto">
        <a:xfrm>
          <a:off x="4953000" y="3958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175</xdr:row>
      <xdr:rowOff>9525</xdr:rowOff>
    </xdr:from>
    <xdr:ext cx="104775" cy="209550"/>
    <xdr:sp macro="" textlink="">
      <xdr:nvSpPr>
        <xdr:cNvPr id="317" name="Text Box 113"/>
        <xdr:cNvSpPr txBox="1">
          <a:spLocks noChangeArrowheads="1"/>
        </xdr:cNvSpPr>
      </xdr:nvSpPr>
      <xdr:spPr bwMode="auto">
        <a:xfrm>
          <a:off x="4953000" y="3958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176</xdr:row>
      <xdr:rowOff>9525</xdr:rowOff>
    </xdr:from>
    <xdr:ext cx="104775" cy="209550"/>
    <xdr:sp macro="" textlink="">
      <xdr:nvSpPr>
        <xdr:cNvPr id="318" name="Text Box 113"/>
        <xdr:cNvSpPr txBox="1">
          <a:spLocks noChangeArrowheads="1"/>
        </xdr:cNvSpPr>
      </xdr:nvSpPr>
      <xdr:spPr bwMode="auto">
        <a:xfrm>
          <a:off x="4953000" y="3977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176</xdr:row>
      <xdr:rowOff>9525</xdr:rowOff>
    </xdr:from>
    <xdr:ext cx="104775" cy="209550"/>
    <xdr:sp macro="" textlink="">
      <xdr:nvSpPr>
        <xdr:cNvPr id="319" name="Text Box 113"/>
        <xdr:cNvSpPr txBox="1">
          <a:spLocks noChangeArrowheads="1"/>
        </xdr:cNvSpPr>
      </xdr:nvSpPr>
      <xdr:spPr bwMode="auto">
        <a:xfrm>
          <a:off x="4953000" y="3977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176</xdr:row>
      <xdr:rowOff>9525</xdr:rowOff>
    </xdr:from>
    <xdr:ext cx="104775" cy="209550"/>
    <xdr:sp macro="" textlink="">
      <xdr:nvSpPr>
        <xdr:cNvPr id="320" name="Text Box 113"/>
        <xdr:cNvSpPr txBox="1">
          <a:spLocks noChangeArrowheads="1"/>
        </xdr:cNvSpPr>
      </xdr:nvSpPr>
      <xdr:spPr bwMode="auto">
        <a:xfrm>
          <a:off x="4953000" y="3977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176</xdr:row>
      <xdr:rowOff>9525</xdr:rowOff>
    </xdr:from>
    <xdr:ext cx="104775" cy="209550"/>
    <xdr:sp macro="" textlink="">
      <xdr:nvSpPr>
        <xdr:cNvPr id="321" name="Text Box 113"/>
        <xdr:cNvSpPr txBox="1">
          <a:spLocks noChangeArrowheads="1"/>
        </xdr:cNvSpPr>
      </xdr:nvSpPr>
      <xdr:spPr bwMode="auto">
        <a:xfrm>
          <a:off x="4953000" y="3977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177</xdr:row>
      <xdr:rowOff>9525</xdr:rowOff>
    </xdr:from>
    <xdr:ext cx="104775" cy="209550"/>
    <xdr:sp macro="" textlink="">
      <xdr:nvSpPr>
        <xdr:cNvPr id="322" name="Text Box 113"/>
        <xdr:cNvSpPr txBox="1">
          <a:spLocks noChangeArrowheads="1"/>
        </xdr:cNvSpPr>
      </xdr:nvSpPr>
      <xdr:spPr bwMode="auto">
        <a:xfrm>
          <a:off x="4953000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177</xdr:row>
      <xdr:rowOff>9525</xdr:rowOff>
    </xdr:from>
    <xdr:ext cx="104775" cy="209550"/>
    <xdr:sp macro="" textlink="">
      <xdr:nvSpPr>
        <xdr:cNvPr id="323" name="Text Box 113"/>
        <xdr:cNvSpPr txBox="1">
          <a:spLocks noChangeArrowheads="1"/>
        </xdr:cNvSpPr>
      </xdr:nvSpPr>
      <xdr:spPr bwMode="auto">
        <a:xfrm>
          <a:off x="4953000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177</xdr:row>
      <xdr:rowOff>9525</xdr:rowOff>
    </xdr:from>
    <xdr:ext cx="104775" cy="209550"/>
    <xdr:sp macro="" textlink="">
      <xdr:nvSpPr>
        <xdr:cNvPr id="324" name="Text Box 113"/>
        <xdr:cNvSpPr txBox="1">
          <a:spLocks noChangeArrowheads="1"/>
        </xdr:cNvSpPr>
      </xdr:nvSpPr>
      <xdr:spPr bwMode="auto">
        <a:xfrm>
          <a:off x="4953000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177</xdr:row>
      <xdr:rowOff>9525</xdr:rowOff>
    </xdr:from>
    <xdr:ext cx="104775" cy="209550"/>
    <xdr:sp macro="" textlink="">
      <xdr:nvSpPr>
        <xdr:cNvPr id="325" name="Text Box 113"/>
        <xdr:cNvSpPr txBox="1">
          <a:spLocks noChangeArrowheads="1"/>
        </xdr:cNvSpPr>
      </xdr:nvSpPr>
      <xdr:spPr bwMode="auto">
        <a:xfrm>
          <a:off x="4953000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178</xdr:row>
      <xdr:rowOff>9525</xdr:rowOff>
    </xdr:from>
    <xdr:ext cx="104775" cy="209550"/>
    <xdr:sp macro="" textlink="">
      <xdr:nvSpPr>
        <xdr:cNvPr id="326" name="Text Box 113"/>
        <xdr:cNvSpPr txBox="1">
          <a:spLocks noChangeArrowheads="1"/>
        </xdr:cNvSpPr>
      </xdr:nvSpPr>
      <xdr:spPr bwMode="auto">
        <a:xfrm>
          <a:off x="4953000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178</xdr:row>
      <xdr:rowOff>9525</xdr:rowOff>
    </xdr:from>
    <xdr:ext cx="104775" cy="209550"/>
    <xdr:sp macro="" textlink="">
      <xdr:nvSpPr>
        <xdr:cNvPr id="327" name="Text Box 113"/>
        <xdr:cNvSpPr txBox="1">
          <a:spLocks noChangeArrowheads="1"/>
        </xdr:cNvSpPr>
      </xdr:nvSpPr>
      <xdr:spPr bwMode="auto">
        <a:xfrm>
          <a:off x="4953000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178</xdr:row>
      <xdr:rowOff>9525</xdr:rowOff>
    </xdr:from>
    <xdr:ext cx="104775" cy="209550"/>
    <xdr:sp macro="" textlink="">
      <xdr:nvSpPr>
        <xdr:cNvPr id="328" name="Text Box 113"/>
        <xdr:cNvSpPr txBox="1">
          <a:spLocks noChangeArrowheads="1"/>
        </xdr:cNvSpPr>
      </xdr:nvSpPr>
      <xdr:spPr bwMode="auto">
        <a:xfrm>
          <a:off x="4953000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178</xdr:row>
      <xdr:rowOff>9525</xdr:rowOff>
    </xdr:from>
    <xdr:ext cx="104775" cy="209550"/>
    <xdr:sp macro="" textlink="">
      <xdr:nvSpPr>
        <xdr:cNvPr id="329" name="Text Box 113"/>
        <xdr:cNvSpPr txBox="1">
          <a:spLocks noChangeArrowheads="1"/>
        </xdr:cNvSpPr>
      </xdr:nvSpPr>
      <xdr:spPr bwMode="auto">
        <a:xfrm>
          <a:off x="4953000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179</xdr:row>
      <xdr:rowOff>9525</xdr:rowOff>
    </xdr:from>
    <xdr:ext cx="104775" cy="209550"/>
    <xdr:sp macro="" textlink="">
      <xdr:nvSpPr>
        <xdr:cNvPr id="330" name="Text Box 113"/>
        <xdr:cNvSpPr txBox="1">
          <a:spLocks noChangeArrowheads="1"/>
        </xdr:cNvSpPr>
      </xdr:nvSpPr>
      <xdr:spPr bwMode="auto">
        <a:xfrm>
          <a:off x="4953000" y="4048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179</xdr:row>
      <xdr:rowOff>9525</xdr:rowOff>
    </xdr:from>
    <xdr:ext cx="104775" cy="209550"/>
    <xdr:sp macro="" textlink="">
      <xdr:nvSpPr>
        <xdr:cNvPr id="331" name="Text Box 113"/>
        <xdr:cNvSpPr txBox="1">
          <a:spLocks noChangeArrowheads="1"/>
        </xdr:cNvSpPr>
      </xdr:nvSpPr>
      <xdr:spPr bwMode="auto">
        <a:xfrm>
          <a:off x="4953000" y="4048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179</xdr:row>
      <xdr:rowOff>9525</xdr:rowOff>
    </xdr:from>
    <xdr:ext cx="104775" cy="209550"/>
    <xdr:sp macro="" textlink="">
      <xdr:nvSpPr>
        <xdr:cNvPr id="332" name="Text Box 113"/>
        <xdr:cNvSpPr txBox="1">
          <a:spLocks noChangeArrowheads="1"/>
        </xdr:cNvSpPr>
      </xdr:nvSpPr>
      <xdr:spPr bwMode="auto">
        <a:xfrm>
          <a:off x="4953000" y="4048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179</xdr:row>
      <xdr:rowOff>9525</xdr:rowOff>
    </xdr:from>
    <xdr:ext cx="104775" cy="209550"/>
    <xdr:sp macro="" textlink="">
      <xdr:nvSpPr>
        <xdr:cNvPr id="333" name="Text Box 113"/>
        <xdr:cNvSpPr txBox="1">
          <a:spLocks noChangeArrowheads="1"/>
        </xdr:cNvSpPr>
      </xdr:nvSpPr>
      <xdr:spPr bwMode="auto">
        <a:xfrm>
          <a:off x="4953000" y="4048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334" name="Text Box 113"/>
        <xdr:cNvSpPr txBox="1">
          <a:spLocks noChangeArrowheads="1"/>
        </xdr:cNvSpPr>
      </xdr:nvSpPr>
      <xdr:spPr bwMode="auto">
        <a:xfrm>
          <a:off x="4953000" y="4067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335" name="Text Box 113"/>
        <xdr:cNvSpPr txBox="1">
          <a:spLocks noChangeArrowheads="1"/>
        </xdr:cNvSpPr>
      </xdr:nvSpPr>
      <xdr:spPr bwMode="auto">
        <a:xfrm>
          <a:off x="4953000" y="4067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336" name="Text Box 113"/>
        <xdr:cNvSpPr txBox="1">
          <a:spLocks noChangeArrowheads="1"/>
        </xdr:cNvSpPr>
      </xdr:nvSpPr>
      <xdr:spPr bwMode="auto">
        <a:xfrm>
          <a:off x="4953000" y="4067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337" name="Text Box 113"/>
        <xdr:cNvSpPr txBox="1">
          <a:spLocks noChangeArrowheads="1"/>
        </xdr:cNvSpPr>
      </xdr:nvSpPr>
      <xdr:spPr bwMode="auto">
        <a:xfrm>
          <a:off x="4953000" y="4067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181</xdr:row>
      <xdr:rowOff>9525</xdr:rowOff>
    </xdr:from>
    <xdr:ext cx="104775" cy="209550"/>
    <xdr:sp macro="" textlink="">
      <xdr:nvSpPr>
        <xdr:cNvPr id="338" name="Text Box 113"/>
        <xdr:cNvSpPr txBox="1">
          <a:spLocks noChangeArrowheads="1"/>
        </xdr:cNvSpPr>
      </xdr:nvSpPr>
      <xdr:spPr bwMode="auto">
        <a:xfrm>
          <a:off x="4953000" y="4086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181</xdr:row>
      <xdr:rowOff>9525</xdr:rowOff>
    </xdr:from>
    <xdr:ext cx="104775" cy="209550"/>
    <xdr:sp macro="" textlink="">
      <xdr:nvSpPr>
        <xdr:cNvPr id="339" name="Text Box 113"/>
        <xdr:cNvSpPr txBox="1">
          <a:spLocks noChangeArrowheads="1"/>
        </xdr:cNvSpPr>
      </xdr:nvSpPr>
      <xdr:spPr bwMode="auto">
        <a:xfrm>
          <a:off x="4953000" y="4086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181</xdr:row>
      <xdr:rowOff>9525</xdr:rowOff>
    </xdr:from>
    <xdr:ext cx="104775" cy="209550"/>
    <xdr:sp macro="" textlink="">
      <xdr:nvSpPr>
        <xdr:cNvPr id="340" name="Text Box 113"/>
        <xdr:cNvSpPr txBox="1">
          <a:spLocks noChangeArrowheads="1"/>
        </xdr:cNvSpPr>
      </xdr:nvSpPr>
      <xdr:spPr bwMode="auto">
        <a:xfrm>
          <a:off x="4953000" y="4086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181</xdr:row>
      <xdr:rowOff>9525</xdr:rowOff>
    </xdr:from>
    <xdr:ext cx="104775" cy="209550"/>
    <xdr:sp macro="" textlink="">
      <xdr:nvSpPr>
        <xdr:cNvPr id="341" name="Text Box 113"/>
        <xdr:cNvSpPr txBox="1">
          <a:spLocks noChangeArrowheads="1"/>
        </xdr:cNvSpPr>
      </xdr:nvSpPr>
      <xdr:spPr bwMode="auto">
        <a:xfrm>
          <a:off x="4953000" y="4086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182</xdr:row>
      <xdr:rowOff>9525</xdr:rowOff>
    </xdr:from>
    <xdr:ext cx="104775" cy="209550"/>
    <xdr:sp macro="" textlink="">
      <xdr:nvSpPr>
        <xdr:cNvPr id="342" name="Text Box 113"/>
        <xdr:cNvSpPr txBox="1">
          <a:spLocks noChangeArrowheads="1"/>
        </xdr:cNvSpPr>
      </xdr:nvSpPr>
      <xdr:spPr bwMode="auto">
        <a:xfrm>
          <a:off x="4953000" y="4105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182</xdr:row>
      <xdr:rowOff>9525</xdr:rowOff>
    </xdr:from>
    <xdr:ext cx="104775" cy="209550"/>
    <xdr:sp macro="" textlink="">
      <xdr:nvSpPr>
        <xdr:cNvPr id="343" name="Text Box 113"/>
        <xdr:cNvSpPr txBox="1">
          <a:spLocks noChangeArrowheads="1"/>
        </xdr:cNvSpPr>
      </xdr:nvSpPr>
      <xdr:spPr bwMode="auto">
        <a:xfrm>
          <a:off x="4953000" y="4105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182</xdr:row>
      <xdr:rowOff>9525</xdr:rowOff>
    </xdr:from>
    <xdr:ext cx="104775" cy="209550"/>
    <xdr:sp macro="" textlink="">
      <xdr:nvSpPr>
        <xdr:cNvPr id="344" name="Text Box 113"/>
        <xdr:cNvSpPr txBox="1">
          <a:spLocks noChangeArrowheads="1"/>
        </xdr:cNvSpPr>
      </xdr:nvSpPr>
      <xdr:spPr bwMode="auto">
        <a:xfrm>
          <a:off x="4953000" y="4105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182</xdr:row>
      <xdr:rowOff>9524</xdr:rowOff>
    </xdr:from>
    <xdr:ext cx="159955" cy="226959"/>
    <xdr:sp macro="" textlink="">
      <xdr:nvSpPr>
        <xdr:cNvPr id="345" name="Text Box 113"/>
        <xdr:cNvSpPr txBox="1">
          <a:spLocks noChangeArrowheads="1"/>
        </xdr:cNvSpPr>
      </xdr:nvSpPr>
      <xdr:spPr bwMode="auto">
        <a:xfrm>
          <a:off x="4953000" y="41052749"/>
          <a:ext cx="159955" cy="226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183</xdr:row>
      <xdr:rowOff>9525</xdr:rowOff>
    </xdr:from>
    <xdr:ext cx="104775" cy="209550"/>
    <xdr:sp macro="" textlink="">
      <xdr:nvSpPr>
        <xdr:cNvPr id="346" name="Text Box 113"/>
        <xdr:cNvSpPr txBox="1">
          <a:spLocks noChangeArrowheads="1"/>
        </xdr:cNvSpPr>
      </xdr:nvSpPr>
      <xdr:spPr bwMode="auto">
        <a:xfrm>
          <a:off x="4953000" y="4124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183</xdr:row>
      <xdr:rowOff>9525</xdr:rowOff>
    </xdr:from>
    <xdr:ext cx="104775" cy="209550"/>
    <xdr:sp macro="" textlink="">
      <xdr:nvSpPr>
        <xdr:cNvPr id="347" name="Text Box 113"/>
        <xdr:cNvSpPr txBox="1">
          <a:spLocks noChangeArrowheads="1"/>
        </xdr:cNvSpPr>
      </xdr:nvSpPr>
      <xdr:spPr bwMode="auto">
        <a:xfrm>
          <a:off x="4953000" y="4124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183</xdr:row>
      <xdr:rowOff>9525</xdr:rowOff>
    </xdr:from>
    <xdr:ext cx="104775" cy="209550"/>
    <xdr:sp macro="" textlink="">
      <xdr:nvSpPr>
        <xdr:cNvPr id="348" name="Text Box 113"/>
        <xdr:cNvSpPr txBox="1">
          <a:spLocks noChangeArrowheads="1"/>
        </xdr:cNvSpPr>
      </xdr:nvSpPr>
      <xdr:spPr bwMode="auto">
        <a:xfrm>
          <a:off x="4953000" y="4124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183</xdr:row>
      <xdr:rowOff>9525</xdr:rowOff>
    </xdr:from>
    <xdr:ext cx="104775" cy="209550"/>
    <xdr:sp macro="" textlink="">
      <xdr:nvSpPr>
        <xdr:cNvPr id="349" name="Text Box 113"/>
        <xdr:cNvSpPr txBox="1">
          <a:spLocks noChangeArrowheads="1"/>
        </xdr:cNvSpPr>
      </xdr:nvSpPr>
      <xdr:spPr bwMode="auto">
        <a:xfrm>
          <a:off x="4953000" y="4124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184</xdr:row>
      <xdr:rowOff>9525</xdr:rowOff>
    </xdr:from>
    <xdr:ext cx="104775" cy="209550"/>
    <xdr:sp macro="" textlink="">
      <xdr:nvSpPr>
        <xdr:cNvPr id="350" name="Text Box 113"/>
        <xdr:cNvSpPr txBox="1">
          <a:spLocks noChangeArrowheads="1"/>
        </xdr:cNvSpPr>
      </xdr:nvSpPr>
      <xdr:spPr bwMode="auto">
        <a:xfrm>
          <a:off x="4953000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152</xdr:row>
      <xdr:rowOff>9525</xdr:rowOff>
    </xdr:from>
    <xdr:ext cx="104775" cy="209550"/>
    <xdr:sp macro="" textlink="">
      <xdr:nvSpPr>
        <xdr:cNvPr id="351" name="Text Box 113"/>
        <xdr:cNvSpPr txBox="1">
          <a:spLocks noChangeArrowheads="1"/>
        </xdr:cNvSpPr>
      </xdr:nvSpPr>
      <xdr:spPr bwMode="auto">
        <a:xfrm>
          <a:off x="4953000" y="3526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152</xdr:row>
      <xdr:rowOff>9525</xdr:rowOff>
    </xdr:from>
    <xdr:ext cx="104775" cy="209550"/>
    <xdr:sp macro="" textlink="">
      <xdr:nvSpPr>
        <xdr:cNvPr id="352" name="Text Box 113"/>
        <xdr:cNvSpPr txBox="1">
          <a:spLocks noChangeArrowheads="1"/>
        </xdr:cNvSpPr>
      </xdr:nvSpPr>
      <xdr:spPr bwMode="auto">
        <a:xfrm>
          <a:off x="4953000" y="35261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6</xdr:col>
      <xdr:colOff>0</xdr:colOff>
      <xdr:row>184</xdr:row>
      <xdr:rowOff>9525</xdr:rowOff>
    </xdr:from>
    <xdr:ext cx="104775" cy="209550"/>
    <xdr:sp macro="" textlink="">
      <xdr:nvSpPr>
        <xdr:cNvPr id="353" name="Text Box 113"/>
        <xdr:cNvSpPr txBox="1">
          <a:spLocks noChangeArrowheads="1"/>
        </xdr:cNvSpPr>
      </xdr:nvSpPr>
      <xdr:spPr bwMode="auto">
        <a:xfrm>
          <a:off x="583882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0</xdr:colOff>
      <xdr:row>184</xdr:row>
      <xdr:rowOff>9525</xdr:rowOff>
    </xdr:from>
    <xdr:ext cx="104775" cy="209550"/>
    <xdr:sp macro="" textlink="">
      <xdr:nvSpPr>
        <xdr:cNvPr id="354" name="Text Box 113"/>
        <xdr:cNvSpPr txBox="1">
          <a:spLocks noChangeArrowheads="1"/>
        </xdr:cNvSpPr>
      </xdr:nvSpPr>
      <xdr:spPr bwMode="auto">
        <a:xfrm>
          <a:off x="660082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8</xdr:col>
      <xdr:colOff>0</xdr:colOff>
      <xdr:row>184</xdr:row>
      <xdr:rowOff>9525</xdr:rowOff>
    </xdr:from>
    <xdr:ext cx="104775" cy="209550"/>
    <xdr:sp macro="" textlink="">
      <xdr:nvSpPr>
        <xdr:cNvPr id="355" name="Text Box 113"/>
        <xdr:cNvSpPr txBox="1">
          <a:spLocks noChangeArrowheads="1"/>
        </xdr:cNvSpPr>
      </xdr:nvSpPr>
      <xdr:spPr bwMode="auto">
        <a:xfrm>
          <a:off x="7448550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0</xdr:colOff>
      <xdr:row>184</xdr:row>
      <xdr:rowOff>9525</xdr:rowOff>
    </xdr:from>
    <xdr:ext cx="104775" cy="209550"/>
    <xdr:sp macro="" textlink="">
      <xdr:nvSpPr>
        <xdr:cNvPr id="356" name="Text Box 113"/>
        <xdr:cNvSpPr txBox="1">
          <a:spLocks noChangeArrowheads="1"/>
        </xdr:cNvSpPr>
      </xdr:nvSpPr>
      <xdr:spPr bwMode="auto">
        <a:xfrm>
          <a:off x="8267700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10</xdr:col>
      <xdr:colOff>0</xdr:colOff>
      <xdr:row>184</xdr:row>
      <xdr:rowOff>9525</xdr:rowOff>
    </xdr:from>
    <xdr:ext cx="104775" cy="209550"/>
    <xdr:sp macro="" textlink="">
      <xdr:nvSpPr>
        <xdr:cNvPr id="357" name="Text Box 113"/>
        <xdr:cNvSpPr txBox="1">
          <a:spLocks noChangeArrowheads="1"/>
        </xdr:cNvSpPr>
      </xdr:nvSpPr>
      <xdr:spPr bwMode="auto">
        <a:xfrm>
          <a:off x="9029700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11</xdr:col>
      <xdr:colOff>0</xdr:colOff>
      <xdr:row>184</xdr:row>
      <xdr:rowOff>9525</xdr:rowOff>
    </xdr:from>
    <xdr:ext cx="104775" cy="209550"/>
    <xdr:sp macro="" textlink="">
      <xdr:nvSpPr>
        <xdr:cNvPr id="358" name="Text Box 113"/>
        <xdr:cNvSpPr txBox="1">
          <a:spLocks noChangeArrowheads="1"/>
        </xdr:cNvSpPr>
      </xdr:nvSpPr>
      <xdr:spPr bwMode="auto">
        <a:xfrm>
          <a:off x="9867900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12</xdr:col>
      <xdr:colOff>0</xdr:colOff>
      <xdr:row>184</xdr:row>
      <xdr:rowOff>9525</xdr:rowOff>
    </xdr:from>
    <xdr:ext cx="104775" cy="209550"/>
    <xdr:sp macro="" textlink="">
      <xdr:nvSpPr>
        <xdr:cNvPr id="359" name="Text Box 113"/>
        <xdr:cNvSpPr txBox="1">
          <a:spLocks noChangeArrowheads="1"/>
        </xdr:cNvSpPr>
      </xdr:nvSpPr>
      <xdr:spPr bwMode="auto">
        <a:xfrm>
          <a:off x="10629900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13</xdr:col>
      <xdr:colOff>0</xdr:colOff>
      <xdr:row>184</xdr:row>
      <xdr:rowOff>9525</xdr:rowOff>
    </xdr:from>
    <xdr:ext cx="104775" cy="209550"/>
    <xdr:sp macro="" textlink="">
      <xdr:nvSpPr>
        <xdr:cNvPr id="360" name="Text Box 113"/>
        <xdr:cNvSpPr txBox="1">
          <a:spLocks noChangeArrowheads="1"/>
        </xdr:cNvSpPr>
      </xdr:nvSpPr>
      <xdr:spPr bwMode="auto">
        <a:xfrm>
          <a:off x="1143952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14</xdr:col>
      <xdr:colOff>0</xdr:colOff>
      <xdr:row>184</xdr:row>
      <xdr:rowOff>9525</xdr:rowOff>
    </xdr:from>
    <xdr:ext cx="104775" cy="209550"/>
    <xdr:sp macro="" textlink="">
      <xdr:nvSpPr>
        <xdr:cNvPr id="361" name="Text Box 113"/>
        <xdr:cNvSpPr txBox="1">
          <a:spLocks noChangeArrowheads="1"/>
        </xdr:cNvSpPr>
      </xdr:nvSpPr>
      <xdr:spPr bwMode="auto">
        <a:xfrm>
          <a:off x="1220152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15</xdr:col>
      <xdr:colOff>0</xdr:colOff>
      <xdr:row>184</xdr:row>
      <xdr:rowOff>9525</xdr:rowOff>
    </xdr:from>
    <xdr:ext cx="104775" cy="209550"/>
    <xdr:sp macro="" textlink="">
      <xdr:nvSpPr>
        <xdr:cNvPr id="362" name="Text Box 113"/>
        <xdr:cNvSpPr txBox="1">
          <a:spLocks noChangeArrowheads="1"/>
        </xdr:cNvSpPr>
      </xdr:nvSpPr>
      <xdr:spPr bwMode="auto">
        <a:xfrm>
          <a:off x="1296352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16</xdr:col>
      <xdr:colOff>0</xdr:colOff>
      <xdr:row>184</xdr:row>
      <xdr:rowOff>9525</xdr:rowOff>
    </xdr:from>
    <xdr:ext cx="104775" cy="209550"/>
    <xdr:sp macro="" textlink="">
      <xdr:nvSpPr>
        <xdr:cNvPr id="363" name="Text Box 113"/>
        <xdr:cNvSpPr txBox="1">
          <a:spLocks noChangeArrowheads="1"/>
        </xdr:cNvSpPr>
      </xdr:nvSpPr>
      <xdr:spPr bwMode="auto">
        <a:xfrm>
          <a:off x="1401127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17</xdr:col>
      <xdr:colOff>0</xdr:colOff>
      <xdr:row>184</xdr:row>
      <xdr:rowOff>9525</xdr:rowOff>
    </xdr:from>
    <xdr:ext cx="104775" cy="209550"/>
    <xdr:sp macro="" textlink="">
      <xdr:nvSpPr>
        <xdr:cNvPr id="364" name="Text Box 113"/>
        <xdr:cNvSpPr txBox="1">
          <a:spLocks noChangeArrowheads="1"/>
        </xdr:cNvSpPr>
      </xdr:nvSpPr>
      <xdr:spPr bwMode="auto">
        <a:xfrm>
          <a:off x="1477327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18</xdr:col>
      <xdr:colOff>0</xdr:colOff>
      <xdr:row>184</xdr:row>
      <xdr:rowOff>9525</xdr:rowOff>
    </xdr:from>
    <xdr:ext cx="104775" cy="209550"/>
    <xdr:sp macro="" textlink="">
      <xdr:nvSpPr>
        <xdr:cNvPr id="365" name="Text Box 113"/>
        <xdr:cNvSpPr txBox="1">
          <a:spLocks noChangeArrowheads="1"/>
        </xdr:cNvSpPr>
      </xdr:nvSpPr>
      <xdr:spPr bwMode="auto">
        <a:xfrm>
          <a:off x="1553527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184</xdr:row>
      <xdr:rowOff>9525</xdr:rowOff>
    </xdr:from>
    <xdr:ext cx="104775" cy="209550"/>
    <xdr:sp macro="" textlink="">
      <xdr:nvSpPr>
        <xdr:cNvPr id="366" name="Text Box 113"/>
        <xdr:cNvSpPr txBox="1">
          <a:spLocks noChangeArrowheads="1"/>
        </xdr:cNvSpPr>
      </xdr:nvSpPr>
      <xdr:spPr bwMode="auto">
        <a:xfrm>
          <a:off x="1629727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20</xdr:col>
      <xdr:colOff>0</xdr:colOff>
      <xdr:row>184</xdr:row>
      <xdr:rowOff>9525</xdr:rowOff>
    </xdr:from>
    <xdr:ext cx="104775" cy="209550"/>
    <xdr:sp macro="" textlink="">
      <xdr:nvSpPr>
        <xdr:cNvPr id="367" name="Text Box 113"/>
        <xdr:cNvSpPr txBox="1">
          <a:spLocks noChangeArrowheads="1"/>
        </xdr:cNvSpPr>
      </xdr:nvSpPr>
      <xdr:spPr bwMode="auto">
        <a:xfrm>
          <a:off x="1705927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184</xdr:row>
      <xdr:rowOff>9525</xdr:rowOff>
    </xdr:from>
    <xdr:ext cx="104775" cy="209550"/>
    <xdr:sp macro="" textlink="">
      <xdr:nvSpPr>
        <xdr:cNvPr id="368" name="Text Box 113"/>
        <xdr:cNvSpPr txBox="1">
          <a:spLocks noChangeArrowheads="1"/>
        </xdr:cNvSpPr>
      </xdr:nvSpPr>
      <xdr:spPr bwMode="auto">
        <a:xfrm>
          <a:off x="1894522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184</xdr:row>
      <xdr:rowOff>9525</xdr:rowOff>
    </xdr:from>
    <xdr:ext cx="104775" cy="209550"/>
    <xdr:sp macro="" textlink="">
      <xdr:nvSpPr>
        <xdr:cNvPr id="369" name="Text Box 113"/>
        <xdr:cNvSpPr txBox="1">
          <a:spLocks noChangeArrowheads="1"/>
        </xdr:cNvSpPr>
      </xdr:nvSpPr>
      <xdr:spPr bwMode="auto">
        <a:xfrm>
          <a:off x="21012150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184</xdr:row>
      <xdr:rowOff>9525</xdr:rowOff>
    </xdr:from>
    <xdr:ext cx="104775" cy="209550"/>
    <xdr:sp macro="" textlink="">
      <xdr:nvSpPr>
        <xdr:cNvPr id="370" name="Text Box 113"/>
        <xdr:cNvSpPr txBox="1">
          <a:spLocks noChangeArrowheads="1"/>
        </xdr:cNvSpPr>
      </xdr:nvSpPr>
      <xdr:spPr bwMode="auto">
        <a:xfrm>
          <a:off x="17821275" y="4143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135</xdr:row>
      <xdr:rowOff>0</xdr:rowOff>
    </xdr:from>
    <xdr:ext cx="104775" cy="209550"/>
    <xdr:sp macro="" textlink="">
      <xdr:nvSpPr>
        <xdr:cNvPr id="2" name="Text Box 113"/>
        <xdr:cNvSpPr txBox="1">
          <a:spLocks noChangeArrowheads="1"/>
        </xdr:cNvSpPr>
      </xdr:nvSpPr>
      <xdr:spPr bwMode="auto">
        <a:xfrm>
          <a:off x="5438775" y="32585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93</xdr:row>
      <xdr:rowOff>0</xdr:rowOff>
    </xdr:from>
    <xdr:ext cx="104775" cy="209550"/>
    <xdr:sp macro="" textlink="">
      <xdr:nvSpPr>
        <xdr:cNvPr id="3" name="Text Box 113"/>
        <xdr:cNvSpPr txBox="1">
          <a:spLocks noChangeArrowheads="1"/>
        </xdr:cNvSpPr>
      </xdr:nvSpPr>
      <xdr:spPr bwMode="auto">
        <a:xfrm>
          <a:off x="5438775" y="22659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93</xdr:row>
      <xdr:rowOff>0</xdr:rowOff>
    </xdr:from>
    <xdr:ext cx="104775" cy="209550"/>
    <xdr:sp macro="" textlink="">
      <xdr:nvSpPr>
        <xdr:cNvPr id="4" name="Text Box 113"/>
        <xdr:cNvSpPr txBox="1">
          <a:spLocks noChangeArrowheads="1"/>
        </xdr:cNvSpPr>
      </xdr:nvSpPr>
      <xdr:spPr bwMode="auto">
        <a:xfrm>
          <a:off x="5438775" y="22659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0</xdr:rowOff>
    </xdr:from>
    <xdr:ext cx="104775" cy="209550"/>
    <xdr:sp macro="" textlink="">
      <xdr:nvSpPr>
        <xdr:cNvPr id="5" name="Text Box 113"/>
        <xdr:cNvSpPr txBox="1">
          <a:spLocks noChangeArrowheads="1"/>
        </xdr:cNvSpPr>
      </xdr:nvSpPr>
      <xdr:spPr bwMode="auto">
        <a:xfrm>
          <a:off x="5438775" y="3780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6" name="Text Box 113"/>
        <xdr:cNvSpPr txBox="1">
          <a:spLocks noChangeArrowheads="1"/>
        </xdr:cNvSpPr>
      </xdr:nvSpPr>
      <xdr:spPr bwMode="auto">
        <a:xfrm>
          <a:off x="5438775" y="2111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136</xdr:row>
      <xdr:rowOff>9525</xdr:rowOff>
    </xdr:from>
    <xdr:ext cx="104775" cy="209550"/>
    <xdr:sp macro="" textlink="">
      <xdr:nvSpPr>
        <xdr:cNvPr id="7" name="Text Box 113"/>
        <xdr:cNvSpPr txBox="1">
          <a:spLocks noChangeArrowheads="1"/>
        </xdr:cNvSpPr>
      </xdr:nvSpPr>
      <xdr:spPr bwMode="auto">
        <a:xfrm>
          <a:off x="5438775" y="3278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8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9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0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1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2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3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14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15" name="Text Box 113"/>
        <xdr:cNvSpPr txBox="1">
          <a:spLocks noChangeArrowheads="1"/>
        </xdr:cNvSpPr>
      </xdr:nvSpPr>
      <xdr:spPr bwMode="auto">
        <a:xfrm>
          <a:off x="5438775" y="3297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16" name="Text Box 113"/>
        <xdr:cNvSpPr txBox="1">
          <a:spLocks noChangeArrowheads="1"/>
        </xdr:cNvSpPr>
      </xdr:nvSpPr>
      <xdr:spPr bwMode="auto">
        <a:xfrm>
          <a:off x="5438775" y="3316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17" name="Text Box 113"/>
        <xdr:cNvSpPr txBox="1">
          <a:spLocks noChangeArrowheads="1"/>
        </xdr:cNvSpPr>
      </xdr:nvSpPr>
      <xdr:spPr bwMode="auto">
        <a:xfrm>
          <a:off x="5438775" y="2111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18" name="Text Box 113"/>
        <xdr:cNvSpPr txBox="1">
          <a:spLocks noChangeArrowheads="1"/>
        </xdr:cNvSpPr>
      </xdr:nvSpPr>
      <xdr:spPr bwMode="auto">
        <a:xfrm>
          <a:off x="5438775" y="22850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19" name="Text Box 113"/>
        <xdr:cNvSpPr txBox="1">
          <a:spLocks noChangeArrowheads="1"/>
        </xdr:cNvSpPr>
      </xdr:nvSpPr>
      <xdr:spPr bwMode="auto">
        <a:xfrm>
          <a:off x="5438775" y="22850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9525</xdr:rowOff>
    </xdr:from>
    <xdr:ext cx="104775" cy="209550"/>
    <xdr:sp macro="" textlink="">
      <xdr:nvSpPr>
        <xdr:cNvPr id="20" name="Text Box 113"/>
        <xdr:cNvSpPr txBox="1">
          <a:spLocks noChangeArrowheads="1"/>
        </xdr:cNvSpPr>
      </xdr:nvSpPr>
      <xdr:spPr bwMode="auto">
        <a:xfrm>
          <a:off x="5438775" y="21126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1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2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3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24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104</xdr:row>
      <xdr:rowOff>0</xdr:rowOff>
    </xdr:from>
    <xdr:ext cx="104775" cy="209550"/>
    <xdr:sp macro="" textlink="">
      <xdr:nvSpPr>
        <xdr:cNvPr id="25" name="Text Box 113"/>
        <xdr:cNvSpPr txBox="1">
          <a:spLocks noChangeArrowheads="1"/>
        </xdr:cNvSpPr>
      </xdr:nvSpPr>
      <xdr:spPr bwMode="auto">
        <a:xfrm>
          <a:off x="5438775" y="25022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104</xdr:row>
      <xdr:rowOff>0</xdr:rowOff>
    </xdr:from>
    <xdr:ext cx="104775" cy="209550"/>
    <xdr:sp macro="" textlink="">
      <xdr:nvSpPr>
        <xdr:cNvPr id="26" name="Text Box 113"/>
        <xdr:cNvSpPr txBox="1">
          <a:spLocks noChangeArrowheads="1"/>
        </xdr:cNvSpPr>
      </xdr:nvSpPr>
      <xdr:spPr bwMode="auto">
        <a:xfrm>
          <a:off x="5438775" y="25022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7" name="Text Box 113"/>
        <xdr:cNvSpPr txBox="1">
          <a:spLocks noChangeArrowheads="1"/>
        </xdr:cNvSpPr>
      </xdr:nvSpPr>
      <xdr:spPr bwMode="auto">
        <a:xfrm>
          <a:off x="5438775" y="22850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94</xdr:row>
      <xdr:rowOff>0</xdr:rowOff>
    </xdr:from>
    <xdr:ext cx="104775" cy="209550"/>
    <xdr:sp macro="" textlink="">
      <xdr:nvSpPr>
        <xdr:cNvPr id="28" name="Text Box 113"/>
        <xdr:cNvSpPr txBox="1">
          <a:spLocks noChangeArrowheads="1"/>
        </xdr:cNvSpPr>
      </xdr:nvSpPr>
      <xdr:spPr bwMode="auto">
        <a:xfrm>
          <a:off x="5438775" y="22850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29" name="Text Box 113"/>
        <xdr:cNvSpPr txBox="1">
          <a:spLocks noChangeArrowheads="1"/>
        </xdr:cNvSpPr>
      </xdr:nvSpPr>
      <xdr:spPr bwMode="auto">
        <a:xfrm>
          <a:off x="5438775" y="2323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0" name="Text Box 113"/>
        <xdr:cNvSpPr txBox="1">
          <a:spLocks noChangeArrowheads="1"/>
        </xdr:cNvSpPr>
      </xdr:nvSpPr>
      <xdr:spPr bwMode="auto">
        <a:xfrm>
          <a:off x="5438775" y="2323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1" name="Text Box 113"/>
        <xdr:cNvSpPr txBox="1">
          <a:spLocks noChangeArrowheads="1"/>
        </xdr:cNvSpPr>
      </xdr:nvSpPr>
      <xdr:spPr bwMode="auto">
        <a:xfrm>
          <a:off x="5438775" y="2323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96</xdr:row>
      <xdr:rowOff>0</xdr:rowOff>
    </xdr:from>
    <xdr:ext cx="104775" cy="209550"/>
    <xdr:sp macro="" textlink="">
      <xdr:nvSpPr>
        <xdr:cNvPr id="32" name="Text Box 113"/>
        <xdr:cNvSpPr txBox="1">
          <a:spLocks noChangeArrowheads="1"/>
        </xdr:cNvSpPr>
      </xdr:nvSpPr>
      <xdr:spPr bwMode="auto">
        <a:xfrm>
          <a:off x="5438775" y="2323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3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4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5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103</xdr:row>
      <xdr:rowOff>0</xdr:rowOff>
    </xdr:from>
    <xdr:ext cx="104775" cy="209550"/>
    <xdr:sp macro="" textlink="">
      <xdr:nvSpPr>
        <xdr:cNvPr id="36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0</xdr:rowOff>
    </xdr:from>
    <xdr:ext cx="104775" cy="209550"/>
    <xdr:sp macro="" textlink="">
      <xdr:nvSpPr>
        <xdr:cNvPr id="37" name="Text Box 113"/>
        <xdr:cNvSpPr txBox="1">
          <a:spLocks noChangeArrowheads="1"/>
        </xdr:cNvSpPr>
      </xdr:nvSpPr>
      <xdr:spPr bwMode="auto">
        <a:xfrm>
          <a:off x="5438775" y="2111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87</xdr:row>
      <xdr:rowOff>9525</xdr:rowOff>
    </xdr:from>
    <xdr:ext cx="104775" cy="209550"/>
    <xdr:sp macro="" textlink="">
      <xdr:nvSpPr>
        <xdr:cNvPr id="38" name="Text Box 113"/>
        <xdr:cNvSpPr txBox="1">
          <a:spLocks noChangeArrowheads="1"/>
        </xdr:cNvSpPr>
      </xdr:nvSpPr>
      <xdr:spPr bwMode="auto">
        <a:xfrm>
          <a:off x="5438775" y="21126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0</xdr:rowOff>
    </xdr:from>
    <xdr:ext cx="104775" cy="209550"/>
    <xdr:sp macro="" textlink="">
      <xdr:nvSpPr>
        <xdr:cNvPr id="39" name="Text Box 113"/>
        <xdr:cNvSpPr txBox="1">
          <a:spLocks noChangeArrowheads="1"/>
        </xdr:cNvSpPr>
      </xdr:nvSpPr>
      <xdr:spPr bwMode="auto">
        <a:xfrm>
          <a:off x="5438775" y="2130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88</xdr:row>
      <xdr:rowOff>9525</xdr:rowOff>
    </xdr:from>
    <xdr:ext cx="104775" cy="209550"/>
    <xdr:sp macro="" textlink="">
      <xdr:nvSpPr>
        <xdr:cNvPr id="40" name="Text Box 113"/>
        <xdr:cNvSpPr txBox="1">
          <a:spLocks noChangeArrowheads="1"/>
        </xdr:cNvSpPr>
      </xdr:nvSpPr>
      <xdr:spPr bwMode="auto">
        <a:xfrm>
          <a:off x="5438775" y="21316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89</xdr:row>
      <xdr:rowOff>0</xdr:rowOff>
    </xdr:from>
    <xdr:ext cx="104775" cy="209550"/>
    <xdr:sp macro="" textlink="">
      <xdr:nvSpPr>
        <xdr:cNvPr id="41" name="Text Box 113"/>
        <xdr:cNvSpPr txBox="1">
          <a:spLocks noChangeArrowheads="1"/>
        </xdr:cNvSpPr>
      </xdr:nvSpPr>
      <xdr:spPr bwMode="auto">
        <a:xfrm>
          <a:off x="5438775" y="21631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89</xdr:row>
      <xdr:rowOff>9525</xdr:rowOff>
    </xdr:from>
    <xdr:ext cx="104775" cy="209550"/>
    <xdr:sp macro="" textlink="">
      <xdr:nvSpPr>
        <xdr:cNvPr id="42" name="Text Box 113"/>
        <xdr:cNvSpPr txBox="1">
          <a:spLocks noChangeArrowheads="1"/>
        </xdr:cNvSpPr>
      </xdr:nvSpPr>
      <xdr:spPr bwMode="auto">
        <a:xfrm>
          <a:off x="5438775" y="21640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90</xdr:row>
      <xdr:rowOff>0</xdr:rowOff>
    </xdr:from>
    <xdr:ext cx="104775" cy="209550"/>
    <xdr:sp macro="" textlink="">
      <xdr:nvSpPr>
        <xdr:cNvPr id="43" name="Text Box 113"/>
        <xdr:cNvSpPr txBox="1">
          <a:spLocks noChangeArrowheads="1"/>
        </xdr:cNvSpPr>
      </xdr:nvSpPr>
      <xdr:spPr bwMode="auto">
        <a:xfrm>
          <a:off x="5438775" y="21955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90</xdr:row>
      <xdr:rowOff>9525</xdr:rowOff>
    </xdr:from>
    <xdr:ext cx="104775" cy="209550"/>
    <xdr:sp macro="" textlink="">
      <xdr:nvSpPr>
        <xdr:cNvPr id="44" name="Text Box 113"/>
        <xdr:cNvSpPr txBox="1">
          <a:spLocks noChangeArrowheads="1"/>
        </xdr:cNvSpPr>
      </xdr:nvSpPr>
      <xdr:spPr bwMode="auto">
        <a:xfrm>
          <a:off x="5438775" y="21964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137</xdr:row>
      <xdr:rowOff>9525</xdr:rowOff>
    </xdr:from>
    <xdr:ext cx="104775" cy="209550"/>
    <xdr:sp macro="" textlink="">
      <xdr:nvSpPr>
        <xdr:cNvPr id="45" name="Text Box 113"/>
        <xdr:cNvSpPr txBox="1">
          <a:spLocks noChangeArrowheads="1"/>
        </xdr:cNvSpPr>
      </xdr:nvSpPr>
      <xdr:spPr bwMode="auto">
        <a:xfrm>
          <a:off x="5438775" y="3297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46" name="Text Box 113"/>
        <xdr:cNvSpPr txBox="1">
          <a:spLocks noChangeArrowheads="1"/>
        </xdr:cNvSpPr>
      </xdr:nvSpPr>
      <xdr:spPr bwMode="auto">
        <a:xfrm>
          <a:off x="5438775" y="3316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138</xdr:row>
      <xdr:rowOff>9525</xdr:rowOff>
    </xdr:from>
    <xdr:ext cx="104775" cy="209550"/>
    <xdr:sp macro="" textlink="">
      <xdr:nvSpPr>
        <xdr:cNvPr id="47" name="Text Box 113"/>
        <xdr:cNvSpPr txBox="1">
          <a:spLocks noChangeArrowheads="1"/>
        </xdr:cNvSpPr>
      </xdr:nvSpPr>
      <xdr:spPr bwMode="auto">
        <a:xfrm>
          <a:off x="5438775" y="3316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48" name="Text Box 113"/>
        <xdr:cNvSpPr txBox="1">
          <a:spLocks noChangeArrowheads="1"/>
        </xdr:cNvSpPr>
      </xdr:nvSpPr>
      <xdr:spPr bwMode="auto">
        <a:xfrm>
          <a:off x="5438775" y="3335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49" name="Text Box 113"/>
        <xdr:cNvSpPr txBox="1">
          <a:spLocks noChangeArrowheads="1"/>
        </xdr:cNvSpPr>
      </xdr:nvSpPr>
      <xdr:spPr bwMode="auto">
        <a:xfrm>
          <a:off x="5438775" y="3335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139</xdr:row>
      <xdr:rowOff>9525</xdr:rowOff>
    </xdr:from>
    <xdr:ext cx="104775" cy="209550"/>
    <xdr:sp macro="" textlink="">
      <xdr:nvSpPr>
        <xdr:cNvPr id="50" name="Text Box 113"/>
        <xdr:cNvSpPr txBox="1">
          <a:spLocks noChangeArrowheads="1"/>
        </xdr:cNvSpPr>
      </xdr:nvSpPr>
      <xdr:spPr bwMode="auto">
        <a:xfrm>
          <a:off x="5438775" y="3335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1" name="Text Box 113"/>
        <xdr:cNvSpPr txBox="1">
          <a:spLocks noChangeArrowheads="1"/>
        </xdr:cNvSpPr>
      </xdr:nvSpPr>
      <xdr:spPr bwMode="auto">
        <a:xfrm>
          <a:off x="5438775" y="3392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2" name="Text Box 113"/>
        <xdr:cNvSpPr txBox="1">
          <a:spLocks noChangeArrowheads="1"/>
        </xdr:cNvSpPr>
      </xdr:nvSpPr>
      <xdr:spPr bwMode="auto">
        <a:xfrm>
          <a:off x="5438775" y="3392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142</xdr:row>
      <xdr:rowOff>9525</xdr:rowOff>
    </xdr:from>
    <xdr:ext cx="104775" cy="209550"/>
    <xdr:sp macro="" textlink="">
      <xdr:nvSpPr>
        <xdr:cNvPr id="53" name="Text Box 113"/>
        <xdr:cNvSpPr txBox="1">
          <a:spLocks noChangeArrowheads="1"/>
        </xdr:cNvSpPr>
      </xdr:nvSpPr>
      <xdr:spPr bwMode="auto">
        <a:xfrm>
          <a:off x="5438775" y="3392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54" name="Text Box 113"/>
        <xdr:cNvSpPr txBox="1">
          <a:spLocks noChangeArrowheads="1"/>
        </xdr:cNvSpPr>
      </xdr:nvSpPr>
      <xdr:spPr bwMode="auto">
        <a:xfrm>
          <a:off x="5438775" y="35585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150</xdr:row>
      <xdr:rowOff>9525</xdr:rowOff>
    </xdr:from>
    <xdr:ext cx="104775" cy="209550"/>
    <xdr:sp macro="" textlink="">
      <xdr:nvSpPr>
        <xdr:cNvPr id="55" name="Text Box 113"/>
        <xdr:cNvSpPr txBox="1">
          <a:spLocks noChangeArrowheads="1"/>
        </xdr:cNvSpPr>
      </xdr:nvSpPr>
      <xdr:spPr bwMode="auto">
        <a:xfrm>
          <a:off x="5438775" y="35585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56" name="Text Box 113"/>
        <xdr:cNvSpPr txBox="1">
          <a:spLocks noChangeArrowheads="1"/>
        </xdr:cNvSpPr>
      </xdr:nvSpPr>
      <xdr:spPr bwMode="auto">
        <a:xfrm>
          <a:off x="5438775" y="3648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154</xdr:row>
      <xdr:rowOff>9525</xdr:rowOff>
    </xdr:from>
    <xdr:ext cx="104775" cy="209550"/>
    <xdr:sp macro="" textlink="">
      <xdr:nvSpPr>
        <xdr:cNvPr id="57" name="Text Box 113"/>
        <xdr:cNvSpPr txBox="1">
          <a:spLocks noChangeArrowheads="1"/>
        </xdr:cNvSpPr>
      </xdr:nvSpPr>
      <xdr:spPr bwMode="auto">
        <a:xfrm>
          <a:off x="5438775" y="3648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58" name="Text Box 113"/>
        <xdr:cNvSpPr txBox="1">
          <a:spLocks noChangeArrowheads="1"/>
        </xdr:cNvSpPr>
      </xdr:nvSpPr>
      <xdr:spPr bwMode="auto">
        <a:xfrm>
          <a:off x="5438775" y="3667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155</xdr:row>
      <xdr:rowOff>9525</xdr:rowOff>
    </xdr:from>
    <xdr:ext cx="104775" cy="209550"/>
    <xdr:sp macro="" textlink="">
      <xdr:nvSpPr>
        <xdr:cNvPr id="59" name="Text Box 113"/>
        <xdr:cNvSpPr txBox="1">
          <a:spLocks noChangeArrowheads="1"/>
        </xdr:cNvSpPr>
      </xdr:nvSpPr>
      <xdr:spPr bwMode="auto">
        <a:xfrm>
          <a:off x="5438775" y="3667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0" name="Text Box 113"/>
        <xdr:cNvSpPr txBox="1">
          <a:spLocks noChangeArrowheads="1"/>
        </xdr:cNvSpPr>
      </xdr:nvSpPr>
      <xdr:spPr bwMode="auto">
        <a:xfrm>
          <a:off x="5438775" y="3686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1" name="Text Box 113"/>
        <xdr:cNvSpPr txBox="1">
          <a:spLocks noChangeArrowheads="1"/>
        </xdr:cNvSpPr>
      </xdr:nvSpPr>
      <xdr:spPr bwMode="auto">
        <a:xfrm>
          <a:off x="5438775" y="3686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2" name="Text Box 113"/>
        <xdr:cNvSpPr txBox="1">
          <a:spLocks noChangeArrowheads="1"/>
        </xdr:cNvSpPr>
      </xdr:nvSpPr>
      <xdr:spPr bwMode="auto">
        <a:xfrm>
          <a:off x="5438775" y="3686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156</xdr:row>
      <xdr:rowOff>9525</xdr:rowOff>
    </xdr:from>
    <xdr:ext cx="104775" cy="209550"/>
    <xdr:sp macro="" textlink="">
      <xdr:nvSpPr>
        <xdr:cNvPr id="63" name="Text Box 113"/>
        <xdr:cNvSpPr txBox="1">
          <a:spLocks noChangeArrowheads="1"/>
        </xdr:cNvSpPr>
      </xdr:nvSpPr>
      <xdr:spPr bwMode="auto">
        <a:xfrm>
          <a:off x="5438775" y="3686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4" name="Text Box 113"/>
        <xdr:cNvSpPr txBox="1">
          <a:spLocks noChangeArrowheads="1"/>
        </xdr:cNvSpPr>
      </xdr:nvSpPr>
      <xdr:spPr bwMode="auto">
        <a:xfrm>
          <a:off x="5438775" y="3705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5" name="Text Box 113"/>
        <xdr:cNvSpPr txBox="1">
          <a:spLocks noChangeArrowheads="1"/>
        </xdr:cNvSpPr>
      </xdr:nvSpPr>
      <xdr:spPr bwMode="auto">
        <a:xfrm>
          <a:off x="5438775" y="3705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6" name="Text Box 113"/>
        <xdr:cNvSpPr txBox="1">
          <a:spLocks noChangeArrowheads="1"/>
        </xdr:cNvSpPr>
      </xdr:nvSpPr>
      <xdr:spPr bwMode="auto">
        <a:xfrm>
          <a:off x="5438775" y="3705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157</xdr:row>
      <xdr:rowOff>9525</xdr:rowOff>
    </xdr:from>
    <xdr:ext cx="104775" cy="209550"/>
    <xdr:sp macro="" textlink="">
      <xdr:nvSpPr>
        <xdr:cNvPr id="67" name="Text Box 113"/>
        <xdr:cNvSpPr txBox="1">
          <a:spLocks noChangeArrowheads="1"/>
        </xdr:cNvSpPr>
      </xdr:nvSpPr>
      <xdr:spPr bwMode="auto">
        <a:xfrm>
          <a:off x="5438775" y="3705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68" name="Text Box 113"/>
        <xdr:cNvSpPr txBox="1">
          <a:spLocks noChangeArrowheads="1"/>
        </xdr:cNvSpPr>
      </xdr:nvSpPr>
      <xdr:spPr bwMode="auto">
        <a:xfrm>
          <a:off x="5438775" y="3724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69" name="Text Box 113"/>
        <xdr:cNvSpPr txBox="1">
          <a:spLocks noChangeArrowheads="1"/>
        </xdr:cNvSpPr>
      </xdr:nvSpPr>
      <xdr:spPr bwMode="auto">
        <a:xfrm>
          <a:off x="5438775" y="3724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0" name="Text Box 113"/>
        <xdr:cNvSpPr txBox="1">
          <a:spLocks noChangeArrowheads="1"/>
        </xdr:cNvSpPr>
      </xdr:nvSpPr>
      <xdr:spPr bwMode="auto">
        <a:xfrm>
          <a:off x="5438775" y="3724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158</xdr:row>
      <xdr:rowOff>9525</xdr:rowOff>
    </xdr:from>
    <xdr:ext cx="104775" cy="209550"/>
    <xdr:sp macro="" textlink="">
      <xdr:nvSpPr>
        <xdr:cNvPr id="71" name="Text Box 113"/>
        <xdr:cNvSpPr txBox="1">
          <a:spLocks noChangeArrowheads="1"/>
        </xdr:cNvSpPr>
      </xdr:nvSpPr>
      <xdr:spPr bwMode="auto">
        <a:xfrm>
          <a:off x="5438775" y="3724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2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3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4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159</xdr:row>
      <xdr:rowOff>9525</xdr:rowOff>
    </xdr:from>
    <xdr:ext cx="104775" cy="209550"/>
    <xdr:sp macro="" textlink="">
      <xdr:nvSpPr>
        <xdr:cNvPr id="75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6" name="Text Box 113"/>
        <xdr:cNvSpPr txBox="1">
          <a:spLocks noChangeArrowheads="1"/>
        </xdr:cNvSpPr>
      </xdr:nvSpPr>
      <xdr:spPr bwMode="auto">
        <a:xfrm>
          <a:off x="5438775" y="3762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7" name="Text Box 113"/>
        <xdr:cNvSpPr txBox="1">
          <a:spLocks noChangeArrowheads="1"/>
        </xdr:cNvSpPr>
      </xdr:nvSpPr>
      <xdr:spPr bwMode="auto">
        <a:xfrm>
          <a:off x="5438775" y="3762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8" name="Text Box 113"/>
        <xdr:cNvSpPr txBox="1">
          <a:spLocks noChangeArrowheads="1"/>
        </xdr:cNvSpPr>
      </xdr:nvSpPr>
      <xdr:spPr bwMode="auto">
        <a:xfrm>
          <a:off x="5438775" y="3762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160</xdr:row>
      <xdr:rowOff>9525</xdr:rowOff>
    </xdr:from>
    <xdr:ext cx="104775" cy="209550"/>
    <xdr:sp macro="" textlink="">
      <xdr:nvSpPr>
        <xdr:cNvPr id="79" name="Text Box 113"/>
        <xdr:cNvSpPr txBox="1">
          <a:spLocks noChangeArrowheads="1"/>
        </xdr:cNvSpPr>
      </xdr:nvSpPr>
      <xdr:spPr bwMode="auto">
        <a:xfrm>
          <a:off x="5438775" y="3762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0" name="Text Box 113"/>
        <xdr:cNvSpPr txBox="1">
          <a:spLocks noChangeArrowheads="1"/>
        </xdr:cNvSpPr>
      </xdr:nvSpPr>
      <xdr:spPr bwMode="auto">
        <a:xfrm>
          <a:off x="5438775" y="37814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1" name="Text Box 113"/>
        <xdr:cNvSpPr txBox="1">
          <a:spLocks noChangeArrowheads="1"/>
        </xdr:cNvSpPr>
      </xdr:nvSpPr>
      <xdr:spPr bwMode="auto">
        <a:xfrm>
          <a:off x="5438775" y="37814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2" name="Text Box 113"/>
        <xdr:cNvSpPr txBox="1">
          <a:spLocks noChangeArrowheads="1"/>
        </xdr:cNvSpPr>
      </xdr:nvSpPr>
      <xdr:spPr bwMode="auto">
        <a:xfrm>
          <a:off x="5438775" y="37814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161</xdr:row>
      <xdr:rowOff>9525</xdr:rowOff>
    </xdr:from>
    <xdr:ext cx="104775" cy="209550"/>
    <xdr:sp macro="" textlink="">
      <xdr:nvSpPr>
        <xdr:cNvPr id="83" name="Text Box 113"/>
        <xdr:cNvSpPr txBox="1">
          <a:spLocks noChangeArrowheads="1"/>
        </xdr:cNvSpPr>
      </xdr:nvSpPr>
      <xdr:spPr bwMode="auto">
        <a:xfrm>
          <a:off x="5438775" y="37814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4" name="Text Box 113"/>
        <xdr:cNvSpPr txBox="1">
          <a:spLocks noChangeArrowheads="1"/>
        </xdr:cNvSpPr>
      </xdr:nvSpPr>
      <xdr:spPr bwMode="auto">
        <a:xfrm>
          <a:off x="5438775" y="38004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5" name="Text Box 113"/>
        <xdr:cNvSpPr txBox="1">
          <a:spLocks noChangeArrowheads="1"/>
        </xdr:cNvSpPr>
      </xdr:nvSpPr>
      <xdr:spPr bwMode="auto">
        <a:xfrm>
          <a:off x="5438775" y="38004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6" name="Text Box 113"/>
        <xdr:cNvSpPr txBox="1">
          <a:spLocks noChangeArrowheads="1"/>
        </xdr:cNvSpPr>
      </xdr:nvSpPr>
      <xdr:spPr bwMode="auto">
        <a:xfrm>
          <a:off x="5438775" y="38004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162</xdr:row>
      <xdr:rowOff>9525</xdr:rowOff>
    </xdr:from>
    <xdr:ext cx="104775" cy="209550"/>
    <xdr:sp macro="" textlink="">
      <xdr:nvSpPr>
        <xdr:cNvPr id="87" name="Text Box 113"/>
        <xdr:cNvSpPr txBox="1">
          <a:spLocks noChangeArrowheads="1"/>
        </xdr:cNvSpPr>
      </xdr:nvSpPr>
      <xdr:spPr bwMode="auto">
        <a:xfrm>
          <a:off x="5438775" y="38004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88" name="Text Box 113"/>
        <xdr:cNvSpPr txBox="1">
          <a:spLocks noChangeArrowheads="1"/>
        </xdr:cNvSpPr>
      </xdr:nvSpPr>
      <xdr:spPr bwMode="auto">
        <a:xfrm>
          <a:off x="5438775" y="3819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89" name="Text Box 113"/>
        <xdr:cNvSpPr txBox="1">
          <a:spLocks noChangeArrowheads="1"/>
        </xdr:cNvSpPr>
      </xdr:nvSpPr>
      <xdr:spPr bwMode="auto">
        <a:xfrm>
          <a:off x="5438775" y="3819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0" name="Text Box 113"/>
        <xdr:cNvSpPr txBox="1">
          <a:spLocks noChangeArrowheads="1"/>
        </xdr:cNvSpPr>
      </xdr:nvSpPr>
      <xdr:spPr bwMode="auto">
        <a:xfrm>
          <a:off x="5438775" y="3819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163</xdr:row>
      <xdr:rowOff>9525</xdr:rowOff>
    </xdr:from>
    <xdr:ext cx="104775" cy="209550"/>
    <xdr:sp macro="" textlink="">
      <xdr:nvSpPr>
        <xdr:cNvPr id="91" name="Text Box 113"/>
        <xdr:cNvSpPr txBox="1">
          <a:spLocks noChangeArrowheads="1"/>
        </xdr:cNvSpPr>
      </xdr:nvSpPr>
      <xdr:spPr bwMode="auto">
        <a:xfrm>
          <a:off x="5438775" y="3819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2" name="Text Box 113"/>
        <xdr:cNvSpPr txBox="1">
          <a:spLocks noChangeArrowheads="1"/>
        </xdr:cNvSpPr>
      </xdr:nvSpPr>
      <xdr:spPr bwMode="auto">
        <a:xfrm>
          <a:off x="5438775" y="38385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3" name="Text Box 113"/>
        <xdr:cNvSpPr txBox="1">
          <a:spLocks noChangeArrowheads="1"/>
        </xdr:cNvSpPr>
      </xdr:nvSpPr>
      <xdr:spPr bwMode="auto">
        <a:xfrm>
          <a:off x="5438775" y="38385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4" name="Text Box 113"/>
        <xdr:cNvSpPr txBox="1">
          <a:spLocks noChangeArrowheads="1"/>
        </xdr:cNvSpPr>
      </xdr:nvSpPr>
      <xdr:spPr bwMode="auto">
        <a:xfrm>
          <a:off x="5438775" y="38385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164</xdr:row>
      <xdr:rowOff>9525</xdr:rowOff>
    </xdr:from>
    <xdr:ext cx="104775" cy="209550"/>
    <xdr:sp macro="" textlink="">
      <xdr:nvSpPr>
        <xdr:cNvPr id="95" name="Text Box 113"/>
        <xdr:cNvSpPr txBox="1">
          <a:spLocks noChangeArrowheads="1"/>
        </xdr:cNvSpPr>
      </xdr:nvSpPr>
      <xdr:spPr bwMode="auto">
        <a:xfrm>
          <a:off x="5438775" y="38385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6" name="Text Box 113"/>
        <xdr:cNvSpPr txBox="1">
          <a:spLocks noChangeArrowheads="1"/>
        </xdr:cNvSpPr>
      </xdr:nvSpPr>
      <xdr:spPr bwMode="auto">
        <a:xfrm>
          <a:off x="5438775" y="38576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7" name="Text Box 113"/>
        <xdr:cNvSpPr txBox="1">
          <a:spLocks noChangeArrowheads="1"/>
        </xdr:cNvSpPr>
      </xdr:nvSpPr>
      <xdr:spPr bwMode="auto">
        <a:xfrm>
          <a:off x="5438775" y="38576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8" name="Text Box 113"/>
        <xdr:cNvSpPr txBox="1">
          <a:spLocks noChangeArrowheads="1"/>
        </xdr:cNvSpPr>
      </xdr:nvSpPr>
      <xdr:spPr bwMode="auto">
        <a:xfrm>
          <a:off x="5438775" y="38576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165</xdr:row>
      <xdr:rowOff>9525</xdr:rowOff>
    </xdr:from>
    <xdr:ext cx="104775" cy="209550"/>
    <xdr:sp macro="" textlink="">
      <xdr:nvSpPr>
        <xdr:cNvPr id="99" name="Text Box 113"/>
        <xdr:cNvSpPr txBox="1">
          <a:spLocks noChangeArrowheads="1"/>
        </xdr:cNvSpPr>
      </xdr:nvSpPr>
      <xdr:spPr bwMode="auto">
        <a:xfrm>
          <a:off x="5438775" y="38576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0" name="Text Box 113"/>
        <xdr:cNvSpPr txBox="1">
          <a:spLocks noChangeArrowheads="1"/>
        </xdr:cNvSpPr>
      </xdr:nvSpPr>
      <xdr:spPr bwMode="auto">
        <a:xfrm>
          <a:off x="5438775" y="38766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1" name="Text Box 113"/>
        <xdr:cNvSpPr txBox="1">
          <a:spLocks noChangeArrowheads="1"/>
        </xdr:cNvSpPr>
      </xdr:nvSpPr>
      <xdr:spPr bwMode="auto">
        <a:xfrm>
          <a:off x="5438775" y="38766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2" name="Text Box 113"/>
        <xdr:cNvSpPr txBox="1">
          <a:spLocks noChangeArrowheads="1"/>
        </xdr:cNvSpPr>
      </xdr:nvSpPr>
      <xdr:spPr bwMode="auto">
        <a:xfrm>
          <a:off x="5438775" y="38766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166</xdr:row>
      <xdr:rowOff>9525</xdr:rowOff>
    </xdr:from>
    <xdr:ext cx="104775" cy="209550"/>
    <xdr:sp macro="" textlink="">
      <xdr:nvSpPr>
        <xdr:cNvPr id="103" name="Text Box 113"/>
        <xdr:cNvSpPr txBox="1">
          <a:spLocks noChangeArrowheads="1"/>
        </xdr:cNvSpPr>
      </xdr:nvSpPr>
      <xdr:spPr bwMode="auto">
        <a:xfrm>
          <a:off x="5438775" y="38766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4" name="Text Box 113"/>
        <xdr:cNvSpPr txBox="1">
          <a:spLocks noChangeArrowheads="1"/>
        </xdr:cNvSpPr>
      </xdr:nvSpPr>
      <xdr:spPr bwMode="auto">
        <a:xfrm>
          <a:off x="5438775" y="38957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5" name="Text Box 113"/>
        <xdr:cNvSpPr txBox="1">
          <a:spLocks noChangeArrowheads="1"/>
        </xdr:cNvSpPr>
      </xdr:nvSpPr>
      <xdr:spPr bwMode="auto">
        <a:xfrm>
          <a:off x="5438775" y="38957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6" name="Text Box 113"/>
        <xdr:cNvSpPr txBox="1">
          <a:spLocks noChangeArrowheads="1"/>
        </xdr:cNvSpPr>
      </xdr:nvSpPr>
      <xdr:spPr bwMode="auto">
        <a:xfrm>
          <a:off x="5438775" y="38957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167</xdr:row>
      <xdr:rowOff>9525</xdr:rowOff>
    </xdr:from>
    <xdr:ext cx="104775" cy="209550"/>
    <xdr:sp macro="" textlink="">
      <xdr:nvSpPr>
        <xdr:cNvPr id="107" name="Text Box 113"/>
        <xdr:cNvSpPr txBox="1">
          <a:spLocks noChangeArrowheads="1"/>
        </xdr:cNvSpPr>
      </xdr:nvSpPr>
      <xdr:spPr bwMode="auto">
        <a:xfrm>
          <a:off x="5438775" y="38957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08" name="Text Box 113"/>
        <xdr:cNvSpPr txBox="1">
          <a:spLocks noChangeArrowheads="1"/>
        </xdr:cNvSpPr>
      </xdr:nvSpPr>
      <xdr:spPr bwMode="auto">
        <a:xfrm>
          <a:off x="5438775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09" name="Text Box 113"/>
        <xdr:cNvSpPr txBox="1">
          <a:spLocks noChangeArrowheads="1"/>
        </xdr:cNvSpPr>
      </xdr:nvSpPr>
      <xdr:spPr bwMode="auto">
        <a:xfrm>
          <a:off x="5438775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0" name="Text Box 113"/>
        <xdr:cNvSpPr txBox="1">
          <a:spLocks noChangeArrowheads="1"/>
        </xdr:cNvSpPr>
      </xdr:nvSpPr>
      <xdr:spPr bwMode="auto">
        <a:xfrm>
          <a:off x="5438775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168</xdr:row>
      <xdr:rowOff>9525</xdr:rowOff>
    </xdr:from>
    <xdr:ext cx="104775" cy="209550"/>
    <xdr:sp macro="" textlink="">
      <xdr:nvSpPr>
        <xdr:cNvPr id="111" name="Text Box 113"/>
        <xdr:cNvSpPr txBox="1">
          <a:spLocks noChangeArrowheads="1"/>
        </xdr:cNvSpPr>
      </xdr:nvSpPr>
      <xdr:spPr bwMode="auto">
        <a:xfrm>
          <a:off x="5438775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2" name="Text Box 113"/>
        <xdr:cNvSpPr txBox="1">
          <a:spLocks noChangeArrowheads="1"/>
        </xdr:cNvSpPr>
      </xdr:nvSpPr>
      <xdr:spPr bwMode="auto">
        <a:xfrm>
          <a:off x="5438775" y="39338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3" name="Text Box 113"/>
        <xdr:cNvSpPr txBox="1">
          <a:spLocks noChangeArrowheads="1"/>
        </xdr:cNvSpPr>
      </xdr:nvSpPr>
      <xdr:spPr bwMode="auto">
        <a:xfrm>
          <a:off x="5438775" y="39338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5438775" y="39338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169</xdr:row>
      <xdr:rowOff>9525</xdr:rowOff>
    </xdr:from>
    <xdr:ext cx="104775" cy="209550"/>
    <xdr:sp macro="" textlink="">
      <xdr:nvSpPr>
        <xdr:cNvPr id="115" name="Text Box 113"/>
        <xdr:cNvSpPr txBox="1">
          <a:spLocks noChangeArrowheads="1"/>
        </xdr:cNvSpPr>
      </xdr:nvSpPr>
      <xdr:spPr bwMode="auto">
        <a:xfrm>
          <a:off x="5438775" y="39338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6" name="Text Box 113"/>
        <xdr:cNvSpPr txBox="1">
          <a:spLocks noChangeArrowheads="1"/>
        </xdr:cNvSpPr>
      </xdr:nvSpPr>
      <xdr:spPr bwMode="auto">
        <a:xfrm>
          <a:off x="5438775" y="3952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7" name="Text Box 113"/>
        <xdr:cNvSpPr txBox="1">
          <a:spLocks noChangeArrowheads="1"/>
        </xdr:cNvSpPr>
      </xdr:nvSpPr>
      <xdr:spPr bwMode="auto">
        <a:xfrm>
          <a:off x="5438775" y="3952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8" name="Text Box 113"/>
        <xdr:cNvSpPr txBox="1">
          <a:spLocks noChangeArrowheads="1"/>
        </xdr:cNvSpPr>
      </xdr:nvSpPr>
      <xdr:spPr bwMode="auto">
        <a:xfrm>
          <a:off x="5438775" y="3952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170</xdr:row>
      <xdr:rowOff>9525</xdr:rowOff>
    </xdr:from>
    <xdr:ext cx="104775" cy="209550"/>
    <xdr:sp macro="" textlink="">
      <xdr:nvSpPr>
        <xdr:cNvPr id="119" name="Text Box 113"/>
        <xdr:cNvSpPr txBox="1">
          <a:spLocks noChangeArrowheads="1"/>
        </xdr:cNvSpPr>
      </xdr:nvSpPr>
      <xdr:spPr bwMode="auto">
        <a:xfrm>
          <a:off x="5438775" y="3952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0" name="Text Box 113"/>
        <xdr:cNvSpPr txBox="1">
          <a:spLocks noChangeArrowheads="1"/>
        </xdr:cNvSpPr>
      </xdr:nvSpPr>
      <xdr:spPr bwMode="auto">
        <a:xfrm>
          <a:off x="5438775" y="39719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1" name="Text Box 113"/>
        <xdr:cNvSpPr txBox="1">
          <a:spLocks noChangeArrowheads="1"/>
        </xdr:cNvSpPr>
      </xdr:nvSpPr>
      <xdr:spPr bwMode="auto">
        <a:xfrm>
          <a:off x="5438775" y="39719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2" name="Text Box 113"/>
        <xdr:cNvSpPr txBox="1">
          <a:spLocks noChangeArrowheads="1"/>
        </xdr:cNvSpPr>
      </xdr:nvSpPr>
      <xdr:spPr bwMode="auto">
        <a:xfrm>
          <a:off x="5438775" y="39719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171</xdr:row>
      <xdr:rowOff>9525</xdr:rowOff>
    </xdr:from>
    <xdr:ext cx="104775" cy="209550"/>
    <xdr:sp macro="" textlink="">
      <xdr:nvSpPr>
        <xdr:cNvPr id="123" name="Text Box 113"/>
        <xdr:cNvSpPr txBox="1">
          <a:spLocks noChangeArrowheads="1"/>
        </xdr:cNvSpPr>
      </xdr:nvSpPr>
      <xdr:spPr bwMode="auto">
        <a:xfrm>
          <a:off x="5438775" y="39719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4" name="Text Box 113"/>
        <xdr:cNvSpPr txBox="1">
          <a:spLocks noChangeArrowheads="1"/>
        </xdr:cNvSpPr>
      </xdr:nvSpPr>
      <xdr:spPr bwMode="auto">
        <a:xfrm>
          <a:off x="5438775" y="3990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5" name="Text Box 113"/>
        <xdr:cNvSpPr txBox="1">
          <a:spLocks noChangeArrowheads="1"/>
        </xdr:cNvSpPr>
      </xdr:nvSpPr>
      <xdr:spPr bwMode="auto">
        <a:xfrm>
          <a:off x="5438775" y="3990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6" name="Text Box 113"/>
        <xdr:cNvSpPr txBox="1">
          <a:spLocks noChangeArrowheads="1"/>
        </xdr:cNvSpPr>
      </xdr:nvSpPr>
      <xdr:spPr bwMode="auto">
        <a:xfrm>
          <a:off x="5438775" y="3990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172</xdr:row>
      <xdr:rowOff>9525</xdr:rowOff>
    </xdr:from>
    <xdr:ext cx="104775" cy="209550"/>
    <xdr:sp macro="" textlink="">
      <xdr:nvSpPr>
        <xdr:cNvPr id="127" name="Text Box 113"/>
        <xdr:cNvSpPr txBox="1">
          <a:spLocks noChangeArrowheads="1"/>
        </xdr:cNvSpPr>
      </xdr:nvSpPr>
      <xdr:spPr bwMode="auto">
        <a:xfrm>
          <a:off x="5438775" y="3990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28" name="Text Box 113"/>
        <xdr:cNvSpPr txBox="1">
          <a:spLocks noChangeArrowheads="1"/>
        </xdr:cNvSpPr>
      </xdr:nvSpPr>
      <xdr:spPr bwMode="auto">
        <a:xfrm>
          <a:off x="5438775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29" name="Text Box 113"/>
        <xdr:cNvSpPr txBox="1">
          <a:spLocks noChangeArrowheads="1"/>
        </xdr:cNvSpPr>
      </xdr:nvSpPr>
      <xdr:spPr bwMode="auto">
        <a:xfrm>
          <a:off x="5438775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0" name="Text Box 113"/>
        <xdr:cNvSpPr txBox="1">
          <a:spLocks noChangeArrowheads="1"/>
        </xdr:cNvSpPr>
      </xdr:nvSpPr>
      <xdr:spPr bwMode="auto">
        <a:xfrm>
          <a:off x="5438775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173</xdr:row>
      <xdr:rowOff>9525</xdr:rowOff>
    </xdr:from>
    <xdr:ext cx="104775" cy="209550"/>
    <xdr:sp macro="" textlink="">
      <xdr:nvSpPr>
        <xdr:cNvPr id="131" name="Text Box 113"/>
        <xdr:cNvSpPr txBox="1">
          <a:spLocks noChangeArrowheads="1"/>
        </xdr:cNvSpPr>
      </xdr:nvSpPr>
      <xdr:spPr bwMode="auto">
        <a:xfrm>
          <a:off x="5438775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2" name="Text Box 113"/>
        <xdr:cNvSpPr txBox="1">
          <a:spLocks noChangeArrowheads="1"/>
        </xdr:cNvSpPr>
      </xdr:nvSpPr>
      <xdr:spPr bwMode="auto">
        <a:xfrm>
          <a:off x="5438775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3" name="Text Box 113"/>
        <xdr:cNvSpPr txBox="1">
          <a:spLocks noChangeArrowheads="1"/>
        </xdr:cNvSpPr>
      </xdr:nvSpPr>
      <xdr:spPr bwMode="auto">
        <a:xfrm>
          <a:off x="5438775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4" name="Text Box 113"/>
        <xdr:cNvSpPr txBox="1">
          <a:spLocks noChangeArrowheads="1"/>
        </xdr:cNvSpPr>
      </xdr:nvSpPr>
      <xdr:spPr bwMode="auto">
        <a:xfrm>
          <a:off x="5438775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174</xdr:row>
      <xdr:rowOff>9525</xdr:rowOff>
    </xdr:from>
    <xdr:ext cx="104775" cy="209550"/>
    <xdr:sp macro="" textlink="">
      <xdr:nvSpPr>
        <xdr:cNvPr id="135" name="Text Box 113"/>
        <xdr:cNvSpPr txBox="1">
          <a:spLocks noChangeArrowheads="1"/>
        </xdr:cNvSpPr>
      </xdr:nvSpPr>
      <xdr:spPr bwMode="auto">
        <a:xfrm>
          <a:off x="5438775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6" name="Text Box 113"/>
        <xdr:cNvSpPr txBox="1">
          <a:spLocks noChangeArrowheads="1"/>
        </xdr:cNvSpPr>
      </xdr:nvSpPr>
      <xdr:spPr bwMode="auto">
        <a:xfrm>
          <a:off x="5438775" y="4061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7" name="Text Box 113"/>
        <xdr:cNvSpPr txBox="1">
          <a:spLocks noChangeArrowheads="1"/>
        </xdr:cNvSpPr>
      </xdr:nvSpPr>
      <xdr:spPr bwMode="auto">
        <a:xfrm>
          <a:off x="5438775" y="4061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8" name="Text Box 113"/>
        <xdr:cNvSpPr txBox="1">
          <a:spLocks noChangeArrowheads="1"/>
        </xdr:cNvSpPr>
      </xdr:nvSpPr>
      <xdr:spPr bwMode="auto">
        <a:xfrm>
          <a:off x="5438775" y="4061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175</xdr:row>
      <xdr:rowOff>9525</xdr:rowOff>
    </xdr:from>
    <xdr:ext cx="104775" cy="209550"/>
    <xdr:sp macro="" textlink="">
      <xdr:nvSpPr>
        <xdr:cNvPr id="139" name="Text Box 113"/>
        <xdr:cNvSpPr txBox="1">
          <a:spLocks noChangeArrowheads="1"/>
        </xdr:cNvSpPr>
      </xdr:nvSpPr>
      <xdr:spPr bwMode="auto">
        <a:xfrm>
          <a:off x="5438775" y="4061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0" name="Text Box 113"/>
        <xdr:cNvSpPr txBox="1">
          <a:spLocks noChangeArrowheads="1"/>
        </xdr:cNvSpPr>
      </xdr:nvSpPr>
      <xdr:spPr bwMode="auto">
        <a:xfrm>
          <a:off x="5438775" y="40805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1" name="Text Box 113"/>
        <xdr:cNvSpPr txBox="1">
          <a:spLocks noChangeArrowheads="1"/>
        </xdr:cNvSpPr>
      </xdr:nvSpPr>
      <xdr:spPr bwMode="auto">
        <a:xfrm>
          <a:off x="5438775" y="40805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2" name="Text Box 113"/>
        <xdr:cNvSpPr txBox="1">
          <a:spLocks noChangeArrowheads="1"/>
        </xdr:cNvSpPr>
      </xdr:nvSpPr>
      <xdr:spPr bwMode="auto">
        <a:xfrm>
          <a:off x="5438775" y="40805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176</xdr:row>
      <xdr:rowOff>9525</xdr:rowOff>
    </xdr:from>
    <xdr:ext cx="104775" cy="209550"/>
    <xdr:sp macro="" textlink="">
      <xdr:nvSpPr>
        <xdr:cNvPr id="143" name="Text Box 113"/>
        <xdr:cNvSpPr txBox="1">
          <a:spLocks noChangeArrowheads="1"/>
        </xdr:cNvSpPr>
      </xdr:nvSpPr>
      <xdr:spPr bwMode="auto">
        <a:xfrm>
          <a:off x="5438775" y="40805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4" name="Text Box 113"/>
        <xdr:cNvSpPr txBox="1">
          <a:spLocks noChangeArrowheads="1"/>
        </xdr:cNvSpPr>
      </xdr:nvSpPr>
      <xdr:spPr bwMode="auto">
        <a:xfrm>
          <a:off x="5438775" y="41128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5" name="Text Box 113"/>
        <xdr:cNvSpPr txBox="1">
          <a:spLocks noChangeArrowheads="1"/>
        </xdr:cNvSpPr>
      </xdr:nvSpPr>
      <xdr:spPr bwMode="auto">
        <a:xfrm>
          <a:off x="5438775" y="41128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6" name="Text Box 113"/>
        <xdr:cNvSpPr txBox="1">
          <a:spLocks noChangeArrowheads="1"/>
        </xdr:cNvSpPr>
      </xdr:nvSpPr>
      <xdr:spPr bwMode="auto">
        <a:xfrm>
          <a:off x="5438775" y="41128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177</xdr:row>
      <xdr:rowOff>9525</xdr:rowOff>
    </xdr:from>
    <xdr:ext cx="104775" cy="209550"/>
    <xdr:sp macro="" textlink="">
      <xdr:nvSpPr>
        <xdr:cNvPr id="147" name="Text Box 113"/>
        <xdr:cNvSpPr txBox="1">
          <a:spLocks noChangeArrowheads="1"/>
        </xdr:cNvSpPr>
      </xdr:nvSpPr>
      <xdr:spPr bwMode="auto">
        <a:xfrm>
          <a:off x="5438775" y="41128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48" name="Text Box 113"/>
        <xdr:cNvSpPr txBox="1">
          <a:spLocks noChangeArrowheads="1"/>
        </xdr:cNvSpPr>
      </xdr:nvSpPr>
      <xdr:spPr bwMode="auto">
        <a:xfrm>
          <a:off x="5438775" y="4131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49" name="Text Box 113"/>
        <xdr:cNvSpPr txBox="1">
          <a:spLocks noChangeArrowheads="1"/>
        </xdr:cNvSpPr>
      </xdr:nvSpPr>
      <xdr:spPr bwMode="auto">
        <a:xfrm>
          <a:off x="5438775" y="4131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0" name="Text Box 113"/>
        <xdr:cNvSpPr txBox="1">
          <a:spLocks noChangeArrowheads="1"/>
        </xdr:cNvSpPr>
      </xdr:nvSpPr>
      <xdr:spPr bwMode="auto">
        <a:xfrm>
          <a:off x="5438775" y="4131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178</xdr:row>
      <xdr:rowOff>9525</xdr:rowOff>
    </xdr:from>
    <xdr:ext cx="104775" cy="209550"/>
    <xdr:sp macro="" textlink="">
      <xdr:nvSpPr>
        <xdr:cNvPr id="151" name="Text Box 113"/>
        <xdr:cNvSpPr txBox="1">
          <a:spLocks noChangeArrowheads="1"/>
        </xdr:cNvSpPr>
      </xdr:nvSpPr>
      <xdr:spPr bwMode="auto">
        <a:xfrm>
          <a:off x="5438775" y="4131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2" name="Text Box 113"/>
        <xdr:cNvSpPr txBox="1">
          <a:spLocks noChangeArrowheads="1"/>
        </xdr:cNvSpPr>
      </xdr:nvSpPr>
      <xdr:spPr bwMode="auto">
        <a:xfrm>
          <a:off x="5438775" y="41509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3" name="Text Box 113"/>
        <xdr:cNvSpPr txBox="1">
          <a:spLocks noChangeArrowheads="1"/>
        </xdr:cNvSpPr>
      </xdr:nvSpPr>
      <xdr:spPr bwMode="auto">
        <a:xfrm>
          <a:off x="5438775" y="41509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4" name="Text Box 113"/>
        <xdr:cNvSpPr txBox="1">
          <a:spLocks noChangeArrowheads="1"/>
        </xdr:cNvSpPr>
      </xdr:nvSpPr>
      <xdr:spPr bwMode="auto">
        <a:xfrm>
          <a:off x="5438775" y="41509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179</xdr:row>
      <xdr:rowOff>9525</xdr:rowOff>
    </xdr:from>
    <xdr:ext cx="104775" cy="209550"/>
    <xdr:sp macro="" textlink="">
      <xdr:nvSpPr>
        <xdr:cNvPr id="155" name="Text Box 113"/>
        <xdr:cNvSpPr txBox="1">
          <a:spLocks noChangeArrowheads="1"/>
        </xdr:cNvSpPr>
      </xdr:nvSpPr>
      <xdr:spPr bwMode="auto">
        <a:xfrm>
          <a:off x="5438775" y="41509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6" name="Text Box 113"/>
        <xdr:cNvSpPr txBox="1">
          <a:spLocks noChangeArrowheads="1"/>
        </xdr:cNvSpPr>
      </xdr:nvSpPr>
      <xdr:spPr bwMode="auto">
        <a:xfrm>
          <a:off x="5438775" y="41700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7" name="Text Box 113"/>
        <xdr:cNvSpPr txBox="1">
          <a:spLocks noChangeArrowheads="1"/>
        </xdr:cNvSpPr>
      </xdr:nvSpPr>
      <xdr:spPr bwMode="auto">
        <a:xfrm>
          <a:off x="5438775" y="41700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8" name="Text Box 113"/>
        <xdr:cNvSpPr txBox="1">
          <a:spLocks noChangeArrowheads="1"/>
        </xdr:cNvSpPr>
      </xdr:nvSpPr>
      <xdr:spPr bwMode="auto">
        <a:xfrm>
          <a:off x="5438775" y="41700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180</xdr:row>
      <xdr:rowOff>9525</xdr:rowOff>
    </xdr:from>
    <xdr:ext cx="104775" cy="209550"/>
    <xdr:sp macro="" textlink="">
      <xdr:nvSpPr>
        <xdr:cNvPr id="159" name="Text Box 113"/>
        <xdr:cNvSpPr txBox="1">
          <a:spLocks noChangeArrowheads="1"/>
        </xdr:cNvSpPr>
      </xdr:nvSpPr>
      <xdr:spPr bwMode="auto">
        <a:xfrm>
          <a:off x="5438775" y="41700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0" name="Text Box 113"/>
        <xdr:cNvSpPr txBox="1">
          <a:spLocks noChangeArrowheads="1"/>
        </xdr:cNvSpPr>
      </xdr:nvSpPr>
      <xdr:spPr bwMode="auto">
        <a:xfrm>
          <a:off x="5438775" y="41890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1" name="Text Box 113"/>
        <xdr:cNvSpPr txBox="1">
          <a:spLocks noChangeArrowheads="1"/>
        </xdr:cNvSpPr>
      </xdr:nvSpPr>
      <xdr:spPr bwMode="auto">
        <a:xfrm>
          <a:off x="5438775" y="41890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2" name="Text Box 113"/>
        <xdr:cNvSpPr txBox="1">
          <a:spLocks noChangeArrowheads="1"/>
        </xdr:cNvSpPr>
      </xdr:nvSpPr>
      <xdr:spPr bwMode="auto">
        <a:xfrm>
          <a:off x="5438775" y="41890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181</xdr:row>
      <xdr:rowOff>9525</xdr:rowOff>
    </xdr:from>
    <xdr:ext cx="104775" cy="209550"/>
    <xdr:sp macro="" textlink="">
      <xdr:nvSpPr>
        <xdr:cNvPr id="163" name="Text Box 113"/>
        <xdr:cNvSpPr txBox="1">
          <a:spLocks noChangeArrowheads="1"/>
        </xdr:cNvSpPr>
      </xdr:nvSpPr>
      <xdr:spPr bwMode="auto">
        <a:xfrm>
          <a:off x="5438775" y="41890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4" name="Text Box 113"/>
        <xdr:cNvSpPr txBox="1">
          <a:spLocks noChangeArrowheads="1"/>
        </xdr:cNvSpPr>
      </xdr:nvSpPr>
      <xdr:spPr bwMode="auto">
        <a:xfrm>
          <a:off x="5438775" y="42081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5" name="Text Box 113"/>
        <xdr:cNvSpPr txBox="1">
          <a:spLocks noChangeArrowheads="1"/>
        </xdr:cNvSpPr>
      </xdr:nvSpPr>
      <xdr:spPr bwMode="auto">
        <a:xfrm>
          <a:off x="5438775" y="42081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9525</xdr:rowOff>
    </xdr:from>
    <xdr:ext cx="104775" cy="209550"/>
    <xdr:sp macro="" textlink="">
      <xdr:nvSpPr>
        <xdr:cNvPr id="166" name="Text Box 113"/>
        <xdr:cNvSpPr txBox="1">
          <a:spLocks noChangeArrowheads="1"/>
        </xdr:cNvSpPr>
      </xdr:nvSpPr>
      <xdr:spPr bwMode="auto">
        <a:xfrm>
          <a:off x="5438775" y="42081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182</xdr:row>
      <xdr:rowOff>9524</xdr:rowOff>
    </xdr:from>
    <xdr:ext cx="159955" cy="226959"/>
    <xdr:sp macro="" textlink="">
      <xdr:nvSpPr>
        <xdr:cNvPr id="167" name="Text Box 113"/>
        <xdr:cNvSpPr txBox="1">
          <a:spLocks noChangeArrowheads="1"/>
        </xdr:cNvSpPr>
      </xdr:nvSpPr>
      <xdr:spPr bwMode="auto">
        <a:xfrm>
          <a:off x="5438775" y="42081449"/>
          <a:ext cx="159955" cy="226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68" name="Text Box 113"/>
        <xdr:cNvSpPr txBox="1">
          <a:spLocks noChangeArrowheads="1"/>
        </xdr:cNvSpPr>
      </xdr:nvSpPr>
      <xdr:spPr bwMode="auto">
        <a:xfrm>
          <a:off x="5438775" y="4227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69" name="Text Box 113"/>
        <xdr:cNvSpPr txBox="1">
          <a:spLocks noChangeArrowheads="1"/>
        </xdr:cNvSpPr>
      </xdr:nvSpPr>
      <xdr:spPr bwMode="auto">
        <a:xfrm>
          <a:off x="5438775" y="4227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0" name="Text Box 113"/>
        <xdr:cNvSpPr txBox="1">
          <a:spLocks noChangeArrowheads="1"/>
        </xdr:cNvSpPr>
      </xdr:nvSpPr>
      <xdr:spPr bwMode="auto">
        <a:xfrm>
          <a:off x="5438775" y="4227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183</xdr:row>
      <xdr:rowOff>9525</xdr:rowOff>
    </xdr:from>
    <xdr:ext cx="104775" cy="209550"/>
    <xdr:sp macro="" textlink="">
      <xdr:nvSpPr>
        <xdr:cNvPr id="171" name="Text Box 113"/>
        <xdr:cNvSpPr txBox="1">
          <a:spLocks noChangeArrowheads="1"/>
        </xdr:cNvSpPr>
      </xdr:nvSpPr>
      <xdr:spPr bwMode="auto">
        <a:xfrm>
          <a:off x="5438775" y="4227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184</xdr:row>
      <xdr:rowOff>9525</xdr:rowOff>
    </xdr:from>
    <xdr:ext cx="104775" cy="209550"/>
    <xdr:sp macro="" textlink="">
      <xdr:nvSpPr>
        <xdr:cNvPr id="172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173" name="Text Box 113"/>
        <xdr:cNvSpPr txBox="1">
          <a:spLocks noChangeArrowheads="1"/>
        </xdr:cNvSpPr>
      </xdr:nvSpPr>
      <xdr:spPr bwMode="auto">
        <a:xfrm>
          <a:off x="5438775" y="3596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4</xdr:col>
      <xdr:colOff>0</xdr:colOff>
      <xdr:row>152</xdr:row>
      <xdr:rowOff>9525</xdr:rowOff>
    </xdr:from>
    <xdr:ext cx="104775" cy="209550"/>
    <xdr:sp macro="" textlink="">
      <xdr:nvSpPr>
        <xdr:cNvPr id="174" name="Text Box 113"/>
        <xdr:cNvSpPr txBox="1">
          <a:spLocks noChangeArrowheads="1"/>
        </xdr:cNvSpPr>
      </xdr:nvSpPr>
      <xdr:spPr bwMode="auto">
        <a:xfrm>
          <a:off x="5438775" y="3596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1</xdr:col>
      <xdr:colOff>93133</xdr:colOff>
      <xdr:row>0</xdr:row>
      <xdr:rowOff>180975</xdr:rowOff>
    </xdr:from>
    <xdr:to>
      <xdr:col>22</xdr:col>
      <xdr:colOff>1133475</xdr:colOff>
      <xdr:row>0</xdr:row>
      <xdr:rowOff>1238250</xdr:rowOff>
    </xdr:to>
    <xdr:grpSp>
      <xdr:nvGrpSpPr>
        <xdr:cNvPr id="175" name="174 Grupo"/>
        <xdr:cNvGrpSpPr/>
      </xdr:nvGrpSpPr>
      <xdr:grpSpPr>
        <a:xfrm>
          <a:off x="617008" y="180975"/>
          <a:ext cx="6421967" cy="1057275"/>
          <a:chOff x="200024" y="-26058"/>
          <a:chExt cx="12044788" cy="978558"/>
        </a:xfrm>
      </xdr:grpSpPr>
      <xdr:sp macro="" textlink="">
        <xdr:nvSpPr>
          <xdr:cNvPr id="176" name="Text Box 3"/>
          <xdr:cNvSpPr txBox="1">
            <a:spLocks noChangeArrowheads="1"/>
          </xdr:cNvSpPr>
        </xdr:nvSpPr>
        <xdr:spPr bwMode="auto">
          <a:xfrm>
            <a:off x="3463549" y="34272"/>
            <a:ext cx="6015140" cy="792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GOBIERNO DEL ESTADO DE MORELOS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200" b="1" i="0" baseline="0">
                <a:effectLst/>
                <a:latin typeface="+mn-lt"/>
                <a:ea typeface="+mn-ea"/>
                <a:cs typeface="+mn-cs"/>
              </a:rPr>
              <a:t>Secretaría de Administración</a:t>
            </a:r>
            <a:endParaRPr lang="es-MX" sz="1200" b="1">
              <a:effectLst/>
            </a:endParaRPr>
          </a:p>
          <a:p>
            <a:pPr rtl="0" eaLnBrk="1" fontAlgn="auto" latinLnBrk="0" hangingPunct="1"/>
            <a:r>
              <a:rPr lang="es-MX" sz="1100" b="1" i="0" baseline="0">
                <a:effectLst/>
                <a:latin typeface="+mn-lt"/>
                <a:ea typeface="+mn-ea"/>
                <a:cs typeface="+mn-cs"/>
              </a:rPr>
              <a:t>Dirección General de Procesos para la Adjudicación de Contratos </a:t>
            </a:r>
            <a:endParaRPr lang="es-MX" sz="1100" b="1">
              <a:effectLst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MX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grpSp>
        <xdr:nvGrpSpPr>
          <xdr:cNvPr id="177" name="176 Grupo"/>
          <xdr:cNvGrpSpPr/>
        </xdr:nvGrpSpPr>
        <xdr:grpSpPr>
          <a:xfrm>
            <a:off x="200024" y="-26058"/>
            <a:ext cx="12044788" cy="978558"/>
            <a:chOff x="200024" y="-26058"/>
            <a:chExt cx="12044788" cy="978558"/>
          </a:xfrm>
        </xdr:grpSpPr>
        <xdr:pic>
          <xdr:nvPicPr>
            <xdr:cNvPr id="178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0024" y="28575"/>
              <a:ext cx="2119289" cy="923925"/>
            </a:xfrm>
            <a:prstGeom prst="rect">
              <a:avLst/>
            </a:prstGeom>
            <a:noFill/>
          </xdr:spPr>
        </xdr:pic>
        <xdr:pic>
          <xdr:nvPicPr>
            <xdr:cNvPr id="179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10545364" y="-26058"/>
              <a:ext cx="1699448" cy="935354"/>
            </a:xfrm>
            <a:prstGeom prst="rect">
              <a:avLst/>
            </a:prstGeom>
            <a:noFill/>
          </xdr:spPr>
        </xdr:pic>
      </xdr:grpSp>
    </xdr:grpSp>
    <xdr:clientData/>
  </xdr:twoCellAnchor>
  <xdr:oneCellAnchor>
    <xdr:from>
      <xdr:col>5</xdr:col>
      <xdr:colOff>0</xdr:colOff>
      <xdr:row>135</xdr:row>
      <xdr:rowOff>0</xdr:rowOff>
    </xdr:from>
    <xdr:ext cx="104775" cy="209550"/>
    <xdr:sp macro="" textlink="">
      <xdr:nvSpPr>
        <xdr:cNvPr id="180" name="Text Box 113"/>
        <xdr:cNvSpPr txBox="1">
          <a:spLocks noChangeArrowheads="1"/>
        </xdr:cNvSpPr>
      </xdr:nvSpPr>
      <xdr:spPr bwMode="auto">
        <a:xfrm>
          <a:off x="5438775" y="325850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93</xdr:row>
      <xdr:rowOff>0</xdr:rowOff>
    </xdr:from>
    <xdr:ext cx="104775" cy="209550"/>
    <xdr:sp macro="" textlink="">
      <xdr:nvSpPr>
        <xdr:cNvPr id="181" name="Text Box 113"/>
        <xdr:cNvSpPr txBox="1">
          <a:spLocks noChangeArrowheads="1"/>
        </xdr:cNvSpPr>
      </xdr:nvSpPr>
      <xdr:spPr bwMode="auto">
        <a:xfrm>
          <a:off x="5438775" y="22659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93</xdr:row>
      <xdr:rowOff>0</xdr:rowOff>
    </xdr:from>
    <xdr:ext cx="104775" cy="209550"/>
    <xdr:sp macro="" textlink="">
      <xdr:nvSpPr>
        <xdr:cNvPr id="182" name="Text Box 113"/>
        <xdr:cNvSpPr txBox="1">
          <a:spLocks noChangeArrowheads="1"/>
        </xdr:cNvSpPr>
      </xdr:nvSpPr>
      <xdr:spPr bwMode="auto">
        <a:xfrm>
          <a:off x="5438775" y="22659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0</xdr:rowOff>
    </xdr:from>
    <xdr:ext cx="104775" cy="209550"/>
    <xdr:sp macro="" textlink="">
      <xdr:nvSpPr>
        <xdr:cNvPr id="183" name="Text Box 113"/>
        <xdr:cNvSpPr txBox="1">
          <a:spLocks noChangeArrowheads="1"/>
        </xdr:cNvSpPr>
      </xdr:nvSpPr>
      <xdr:spPr bwMode="auto">
        <a:xfrm>
          <a:off x="5438775" y="378047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0</xdr:rowOff>
    </xdr:from>
    <xdr:ext cx="104775" cy="209550"/>
    <xdr:sp macro="" textlink="">
      <xdr:nvSpPr>
        <xdr:cNvPr id="184" name="Text Box 113"/>
        <xdr:cNvSpPr txBox="1">
          <a:spLocks noChangeArrowheads="1"/>
        </xdr:cNvSpPr>
      </xdr:nvSpPr>
      <xdr:spPr bwMode="auto">
        <a:xfrm>
          <a:off x="5438775" y="2111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136</xdr:row>
      <xdr:rowOff>9525</xdr:rowOff>
    </xdr:from>
    <xdr:ext cx="104775" cy="209550"/>
    <xdr:sp macro="" textlink="">
      <xdr:nvSpPr>
        <xdr:cNvPr id="185" name="Text Box 113"/>
        <xdr:cNvSpPr txBox="1">
          <a:spLocks noChangeArrowheads="1"/>
        </xdr:cNvSpPr>
      </xdr:nvSpPr>
      <xdr:spPr bwMode="auto">
        <a:xfrm>
          <a:off x="5438775" y="32785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186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87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88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89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90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91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92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137</xdr:row>
      <xdr:rowOff>9525</xdr:rowOff>
    </xdr:from>
    <xdr:ext cx="104775" cy="209550"/>
    <xdr:sp macro="" textlink="">
      <xdr:nvSpPr>
        <xdr:cNvPr id="193" name="Text Box 113"/>
        <xdr:cNvSpPr txBox="1">
          <a:spLocks noChangeArrowheads="1"/>
        </xdr:cNvSpPr>
      </xdr:nvSpPr>
      <xdr:spPr bwMode="auto">
        <a:xfrm>
          <a:off x="5438775" y="3297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138</xdr:row>
      <xdr:rowOff>9525</xdr:rowOff>
    </xdr:from>
    <xdr:ext cx="104775" cy="209550"/>
    <xdr:sp macro="" textlink="">
      <xdr:nvSpPr>
        <xdr:cNvPr id="194" name="Text Box 113"/>
        <xdr:cNvSpPr txBox="1">
          <a:spLocks noChangeArrowheads="1"/>
        </xdr:cNvSpPr>
      </xdr:nvSpPr>
      <xdr:spPr bwMode="auto">
        <a:xfrm>
          <a:off x="5438775" y="3316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0</xdr:rowOff>
    </xdr:from>
    <xdr:ext cx="104775" cy="209550"/>
    <xdr:sp macro="" textlink="">
      <xdr:nvSpPr>
        <xdr:cNvPr id="195" name="Text Box 113"/>
        <xdr:cNvSpPr txBox="1">
          <a:spLocks noChangeArrowheads="1"/>
        </xdr:cNvSpPr>
      </xdr:nvSpPr>
      <xdr:spPr bwMode="auto">
        <a:xfrm>
          <a:off x="5438775" y="2111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94</xdr:row>
      <xdr:rowOff>0</xdr:rowOff>
    </xdr:from>
    <xdr:ext cx="104775" cy="209550"/>
    <xdr:sp macro="" textlink="">
      <xdr:nvSpPr>
        <xdr:cNvPr id="196" name="Text Box 113"/>
        <xdr:cNvSpPr txBox="1">
          <a:spLocks noChangeArrowheads="1"/>
        </xdr:cNvSpPr>
      </xdr:nvSpPr>
      <xdr:spPr bwMode="auto">
        <a:xfrm>
          <a:off x="5438775" y="22850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94</xdr:row>
      <xdr:rowOff>0</xdr:rowOff>
    </xdr:from>
    <xdr:ext cx="104775" cy="209550"/>
    <xdr:sp macro="" textlink="">
      <xdr:nvSpPr>
        <xdr:cNvPr id="197" name="Text Box 113"/>
        <xdr:cNvSpPr txBox="1">
          <a:spLocks noChangeArrowheads="1"/>
        </xdr:cNvSpPr>
      </xdr:nvSpPr>
      <xdr:spPr bwMode="auto">
        <a:xfrm>
          <a:off x="5438775" y="22850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9525</xdr:rowOff>
    </xdr:from>
    <xdr:ext cx="104775" cy="209550"/>
    <xdr:sp macro="" textlink="">
      <xdr:nvSpPr>
        <xdr:cNvPr id="198" name="Text Box 113"/>
        <xdr:cNvSpPr txBox="1">
          <a:spLocks noChangeArrowheads="1"/>
        </xdr:cNvSpPr>
      </xdr:nvSpPr>
      <xdr:spPr bwMode="auto">
        <a:xfrm>
          <a:off x="5438775" y="21126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199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00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01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02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104</xdr:row>
      <xdr:rowOff>0</xdr:rowOff>
    </xdr:from>
    <xdr:ext cx="104775" cy="209550"/>
    <xdr:sp macro="" textlink="">
      <xdr:nvSpPr>
        <xdr:cNvPr id="203" name="Text Box 113"/>
        <xdr:cNvSpPr txBox="1">
          <a:spLocks noChangeArrowheads="1"/>
        </xdr:cNvSpPr>
      </xdr:nvSpPr>
      <xdr:spPr bwMode="auto">
        <a:xfrm>
          <a:off x="5438775" y="25022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104</xdr:row>
      <xdr:rowOff>0</xdr:rowOff>
    </xdr:from>
    <xdr:ext cx="104775" cy="209550"/>
    <xdr:sp macro="" textlink="">
      <xdr:nvSpPr>
        <xdr:cNvPr id="204" name="Text Box 113"/>
        <xdr:cNvSpPr txBox="1">
          <a:spLocks noChangeArrowheads="1"/>
        </xdr:cNvSpPr>
      </xdr:nvSpPr>
      <xdr:spPr bwMode="auto">
        <a:xfrm>
          <a:off x="5438775" y="250221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94</xdr:row>
      <xdr:rowOff>0</xdr:rowOff>
    </xdr:from>
    <xdr:ext cx="104775" cy="209550"/>
    <xdr:sp macro="" textlink="">
      <xdr:nvSpPr>
        <xdr:cNvPr id="205" name="Text Box 113"/>
        <xdr:cNvSpPr txBox="1">
          <a:spLocks noChangeArrowheads="1"/>
        </xdr:cNvSpPr>
      </xdr:nvSpPr>
      <xdr:spPr bwMode="auto">
        <a:xfrm>
          <a:off x="5438775" y="22850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94</xdr:row>
      <xdr:rowOff>0</xdr:rowOff>
    </xdr:from>
    <xdr:ext cx="104775" cy="209550"/>
    <xdr:sp macro="" textlink="">
      <xdr:nvSpPr>
        <xdr:cNvPr id="206" name="Text Box 113"/>
        <xdr:cNvSpPr txBox="1">
          <a:spLocks noChangeArrowheads="1"/>
        </xdr:cNvSpPr>
      </xdr:nvSpPr>
      <xdr:spPr bwMode="auto">
        <a:xfrm>
          <a:off x="5438775" y="22850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96</xdr:row>
      <xdr:rowOff>0</xdr:rowOff>
    </xdr:from>
    <xdr:ext cx="104775" cy="209550"/>
    <xdr:sp macro="" textlink="">
      <xdr:nvSpPr>
        <xdr:cNvPr id="207" name="Text Box 113"/>
        <xdr:cNvSpPr txBox="1">
          <a:spLocks noChangeArrowheads="1"/>
        </xdr:cNvSpPr>
      </xdr:nvSpPr>
      <xdr:spPr bwMode="auto">
        <a:xfrm>
          <a:off x="5438775" y="2323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96</xdr:row>
      <xdr:rowOff>0</xdr:rowOff>
    </xdr:from>
    <xdr:ext cx="104775" cy="209550"/>
    <xdr:sp macro="" textlink="">
      <xdr:nvSpPr>
        <xdr:cNvPr id="208" name="Text Box 113"/>
        <xdr:cNvSpPr txBox="1">
          <a:spLocks noChangeArrowheads="1"/>
        </xdr:cNvSpPr>
      </xdr:nvSpPr>
      <xdr:spPr bwMode="auto">
        <a:xfrm>
          <a:off x="5438775" y="2323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96</xdr:row>
      <xdr:rowOff>0</xdr:rowOff>
    </xdr:from>
    <xdr:ext cx="104775" cy="209550"/>
    <xdr:sp macro="" textlink="">
      <xdr:nvSpPr>
        <xdr:cNvPr id="209" name="Text Box 113"/>
        <xdr:cNvSpPr txBox="1">
          <a:spLocks noChangeArrowheads="1"/>
        </xdr:cNvSpPr>
      </xdr:nvSpPr>
      <xdr:spPr bwMode="auto">
        <a:xfrm>
          <a:off x="5438775" y="2323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96</xdr:row>
      <xdr:rowOff>0</xdr:rowOff>
    </xdr:from>
    <xdr:ext cx="104775" cy="209550"/>
    <xdr:sp macro="" textlink="">
      <xdr:nvSpPr>
        <xdr:cNvPr id="210" name="Text Box 113"/>
        <xdr:cNvSpPr txBox="1">
          <a:spLocks noChangeArrowheads="1"/>
        </xdr:cNvSpPr>
      </xdr:nvSpPr>
      <xdr:spPr bwMode="auto">
        <a:xfrm>
          <a:off x="5438775" y="232314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11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12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13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103</xdr:row>
      <xdr:rowOff>0</xdr:rowOff>
    </xdr:from>
    <xdr:ext cx="104775" cy="209550"/>
    <xdr:sp macro="" textlink="">
      <xdr:nvSpPr>
        <xdr:cNvPr id="214" name="Text Box 113"/>
        <xdr:cNvSpPr txBox="1">
          <a:spLocks noChangeArrowheads="1"/>
        </xdr:cNvSpPr>
      </xdr:nvSpPr>
      <xdr:spPr bwMode="auto">
        <a:xfrm>
          <a:off x="5438775" y="24831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0</xdr:rowOff>
    </xdr:from>
    <xdr:ext cx="104775" cy="209550"/>
    <xdr:sp macro="" textlink="">
      <xdr:nvSpPr>
        <xdr:cNvPr id="215" name="Text Box 113"/>
        <xdr:cNvSpPr txBox="1">
          <a:spLocks noChangeArrowheads="1"/>
        </xdr:cNvSpPr>
      </xdr:nvSpPr>
      <xdr:spPr bwMode="auto">
        <a:xfrm>
          <a:off x="5438775" y="21116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87</xdr:row>
      <xdr:rowOff>9525</xdr:rowOff>
    </xdr:from>
    <xdr:ext cx="104775" cy="209550"/>
    <xdr:sp macro="" textlink="">
      <xdr:nvSpPr>
        <xdr:cNvPr id="216" name="Text Box 113"/>
        <xdr:cNvSpPr txBox="1">
          <a:spLocks noChangeArrowheads="1"/>
        </xdr:cNvSpPr>
      </xdr:nvSpPr>
      <xdr:spPr bwMode="auto">
        <a:xfrm>
          <a:off x="5438775" y="21126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88</xdr:row>
      <xdr:rowOff>0</xdr:rowOff>
    </xdr:from>
    <xdr:ext cx="104775" cy="209550"/>
    <xdr:sp macro="" textlink="">
      <xdr:nvSpPr>
        <xdr:cNvPr id="217" name="Text Box 113"/>
        <xdr:cNvSpPr txBox="1">
          <a:spLocks noChangeArrowheads="1"/>
        </xdr:cNvSpPr>
      </xdr:nvSpPr>
      <xdr:spPr bwMode="auto">
        <a:xfrm>
          <a:off x="5438775" y="21307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88</xdr:row>
      <xdr:rowOff>9525</xdr:rowOff>
    </xdr:from>
    <xdr:ext cx="104775" cy="209550"/>
    <xdr:sp macro="" textlink="">
      <xdr:nvSpPr>
        <xdr:cNvPr id="218" name="Text Box 113"/>
        <xdr:cNvSpPr txBox="1">
          <a:spLocks noChangeArrowheads="1"/>
        </xdr:cNvSpPr>
      </xdr:nvSpPr>
      <xdr:spPr bwMode="auto">
        <a:xfrm>
          <a:off x="5438775" y="21316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89</xdr:row>
      <xdr:rowOff>0</xdr:rowOff>
    </xdr:from>
    <xdr:ext cx="104775" cy="209550"/>
    <xdr:sp macro="" textlink="">
      <xdr:nvSpPr>
        <xdr:cNvPr id="219" name="Text Box 113"/>
        <xdr:cNvSpPr txBox="1">
          <a:spLocks noChangeArrowheads="1"/>
        </xdr:cNvSpPr>
      </xdr:nvSpPr>
      <xdr:spPr bwMode="auto">
        <a:xfrm>
          <a:off x="5438775" y="21631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89</xdr:row>
      <xdr:rowOff>9525</xdr:rowOff>
    </xdr:from>
    <xdr:ext cx="104775" cy="209550"/>
    <xdr:sp macro="" textlink="">
      <xdr:nvSpPr>
        <xdr:cNvPr id="220" name="Text Box 113"/>
        <xdr:cNvSpPr txBox="1">
          <a:spLocks noChangeArrowheads="1"/>
        </xdr:cNvSpPr>
      </xdr:nvSpPr>
      <xdr:spPr bwMode="auto">
        <a:xfrm>
          <a:off x="5438775" y="21640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90</xdr:row>
      <xdr:rowOff>0</xdr:rowOff>
    </xdr:from>
    <xdr:ext cx="104775" cy="209550"/>
    <xdr:sp macro="" textlink="">
      <xdr:nvSpPr>
        <xdr:cNvPr id="221" name="Text Box 113"/>
        <xdr:cNvSpPr txBox="1">
          <a:spLocks noChangeArrowheads="1"/>
        </xdr:cNvSpPr>
      </xdr:nvSpPr>
      <xdr:spPr bwMode="auto">
        <a:xfrm>
          <a:off x="5438775" y="219551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90</xdr:row>
      <xdr:rowOff>9525</xdr:rowOff>
    </xdr:from>
    <xdr:ext cx="104775" cy="209550"/>
    <xdr:sp macro="" textlink="">
      <xdr:nvSpPr>
        <xdr:cNvPr id="222" name="Text Box 113"/>
        <xdr:cNvSpPr txBox="1">
          <a:spLocks noChangeArrowheads="1"/>
        </xdr:cNvSpPr>
      </xdr:nvSpPr>
      <xdr:spPr bwMode="auto">
        <a:xfrm>
          <a:off x="5438775" y="21964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137</xdr:row>
      <xdr:rowOff>9525</xdr:rowOff>
    </xdr:from>
    <xdr:ext cx="104775" cy="209550"/>
    <xdr:sp macro="" textlink="">
      <xdr:nvSpPr>
        <xdr:cNvPr id="223" name="Text Box 113"/>
        <xdr:cNvSpPr txBox="1">
          <a:spLocks noChangeArrowheads="1"/>
        </xdr:cNvSpPr>
      </xdr:nvSpPr>
      <xdr:spPr bwMode="auto">
        <a:xfrm>
          <a:off x="5438775" y="32975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138</xdr:row>
      <xdr:rowOff>9525</xdr:rowOff>
    </xdr:from>
    <xdr:ext cx="104775" cy="209550"/>
    <xdr:sp macro="" textlink="">
      <xdr:nvSpPr>
        <xdr:cNvPr id="224" name="Text Box 113"/>
        <xdr:cNvSpPr txBox="1">
          <a:spLocks noChangeArrowheads="1"/>
        </xdr:cNvSpPr>
      </xdr:nvSpPr>
      <xdr:spPr bwMode="auto">
        <a:xfrm>
          <a:off x="5438775" y="3316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138</xdr:row>
      <xdr:rowOff>9525</xdr:rowOff>
    </xdr:from>
    <xdr:ext cx="104775" cy="209550"/>
    <xdr:sp macro="" textlink="">
      <xdr:nvSpPr>
        <xdr:cNvPr id="225" name="Text Box 113"/>
        <xdr:cNvSpPr txBox="1">
          <a:spLocks noChangeArrowheads="1"/>
        </xdr:cNvSpPr>
      </xdr:nvSpPr>
      <xdr:spPr bwMode="auto">
        <a:xfrm>
          <a:off x="5438775" y="33166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139</xdr:row>
      <xdr:rowOff>9525</xdr:rowOff>
    </xdr:from>
    <xdr:ext cx="104775" cy="209550"/>
    <xdr:sp macro="" textlink="">
      <xdr:nvSpPr>
        <xdr:cNvPr id="226" name="Text Box 113"/>
        <xdr:cNvSpPr txBox="1">
          <a:spLocks noChangeArrowheads="1"/>
        </xdr:cNvSpPr>
      </xdr:nvSpPr>
      <xdr:spPr bwMode="auto">
        <a:xfrm>
          <a:off x="5438775" y="3335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139</xdr:row>
      <xdr:rowOff>9525</xdr:rowOff>
    </xdr:from>
    <xdr:ext cx="104775" cy="209550"/>
    <xdr:sp macro="" textlink="">
      <xdr:nvSpPr>
        <xdr:cNvPr id="227" name="Text Box 113"/>
        <xdr:cNvSpPr txBox="1">
          <a:spLocks noChangeArrowheads="1"/>
        </xdr:cNvSpPr>
      </xdr:nvSpPr>
      <xdr:spPr bwMode="auto">
        <a:xfrm>
          <a:off x="5438775" y="3335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139</xdr:row>
      <xdr:rowOff>9525</xdr:rowOff>
    </xdr:from>
    <xdr:ext cx="104775" cy="209550"/>
    <xdr:sp macro="" textlink="">
      <xdr:nvSpPr>
        <xdr:cNvPr id="228" name="Text Box 113"/>
        <xdr:cNvSpPr txBox="1">
          <a:spLocks noChangeArrowheads="1"/>
        </xdr:cNvSpPr>
      </xdr:nvSpPr>
      <xdr:spPr bwMode="auto">
        <a:xfrm>
          <a:off x="5438775" y="33356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142</xdr:row>
      <xdr:rowOff>9525</xdr:rowOff>
    </xdr:from>
    <xdr:ext cx="104775" cy="209550"/>
    <xdr:sp macro="" textlink="">
      <xdr:nvSpPr>
        <xdr:cNvPr id="229" name="Text Box 113"/>
        <xdr:cNvSpPr txBox="1">
          <a:spLocks noChangeArrowheads="1"/>
        </xdr:cNvSpPr>
      </xdr:nvSpPr>
      <xdr:spPr bwMode="auto">
        <a:xfrm>
          <a:off x="5438775" y="3392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142</xdr:row>
      <xdr:rowOff>9525</xdr:rowOff>
    </xdr:from>
    <xdr:ext cx="104775" cy="209550"/>
    <xdr:sp macro="" textlink="">
      <xdr:nvSpPr>
        <xdr:cNvPr id="230" name="Text Box 113"/>
        <xdr:cNvSpPr txBox="1">
          <a:spLocks noChangeArrowheads="1"/>
        </xdr:cNvSpPr>
      </xdr:nvSpPr>
      <xdr:spPr bwMode="auto">
        <a:xfrm>
          <a:off x="5438775" y="3392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142</xdr:row>
      <xdr:rowOff>9525</xdr:rowOff>
    </xdr:from>
    <xdr:ext cx="104775" cy="209550"/>
    <xdr:sp macro="" textlink="">
      <xdr:nvSpPr>
        <xdr:cNvPr id="231" name="Text Box 113"/>
        <xdr:cNvSpPr txBox="1">
          <a:spLocks noChangeArrowheads="1"/>
        </xdr:cNvSpPr>
      </xdr:nvSpPr>
      <xdr:spPr bwMode="auto">
        <a:xfrm>
          <a:off x="5438775" y="339280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150</xdr:row>
      <xdr:rowOff>9525</xdr:rowOff>
    </xdr:from>
    <xdr:ext cx="104775" cy="209550"/>
    <xdr:sp macro="" textlink="">
      <xdr:nvSpPr>
        <xdr:cNvPr id="232" name="Text Box 113"/>
        <xdr:cNvSpPr txBox="1">
          <a:spLocks noChangeArrowheads="1"/>
        </xdr:cNvSpPr>
      </xdr:nvSpPr>
      <xdr:spPr bwMode="auto">
        <a:xfrm>
          <a:off x="5438775" y="35585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150</xdr:row>
      <xdr:rowOff>9525</xdr:rowOff>
    </xdr:from>
    <xdr:ext cx="104775" cy="209550"/>
    <xdr:sp macro="" textlink="">
      <xdr:nvSpPr>
        <xdr:cNvPr id="233" name="Text Box 113"/>
        <xdr:cNvSpPr txBox="1">
          <a:spLocks noChangeArrowheads="1"/>
        </xdr:cNvSpPr>
      </xdr:nvSpPr>
      <xdr:spPr bwMode="auto">
        <a:xfrm>
          <a:off x="5438775" y="35585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154</xdr:row>
      <xdr:rowOff>9525</xdr:rowOff>
    </xdr:from>
    <xdr:ext cx="104775" cy="209550"/>
    <xdr:sp macro="" textlink="">
      <xdr:nvSpPr>
        <xdr:cNvPr id="234" name="Text Box 113"/>
        <xdr:cNvSpPr txBox="1">
          <a:spLocks noChangeArrowheads="1"/>
        </xdr:cNvSpPr>
      </xdr:nvSpPr>
      <xdr:spPr bwMode="auto">
        <a:xfrm>
          <a:off x="5438775" y="3648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154</xdr:row>
      <xdr:rowOff>9525</xdr:rowOff>
    </xdr:from>
    <xdr:ext cx="104775" cy="209550"/>
    <xdr:sp macro="" textlink="">
      <xdr:nvSpPr>
        <xdr:cNvPr id="235" name="Text Box 113"/>
        <xdr:cNvSpPr txBox="1">
          <a:spLocks noChangeArrowheads="1"/>
        </xdr:cNvSpPr>
      </xdr:nvSpPr>
      <xdr:spPr bwMode="auto">
        <a:xfrm>
          <a:off x="5438775" y="3648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155</xdr:row>
      <xdr:rowOff>9525</xdr:rowOff>
    </xdr:from>
    <xdr:ext cx="104775" cy="209550"/>
    <xdr:sp macro="" textlink="">
      <xdr:nvSpPr>
        <xdr:cNvPr id="236" name="Text Box 113"/>
        <xdr:cNvSpPr txBox="1">
          <a:spLocks noChangeArrowheads="1"/>
        </xdr:cNvSpPr>
      </xdr:nvSpPr>
      <xdr:spPr bwMode="auto">
        <a:xfrm>
          <a:off x="5438775" y="3667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155</xdr:row>
      <xdr:rowOff>9525</xdr:rowOff>
    </xdr:from>
    <xdr:ext cx="104775" cy="209550"/>
    <xdr:sp macro="" textlink="">
      <xdr:nvSpPr>
        <xdr:cNvPr id="237" name="Text Box 113"/>
        <xdr:cNvSpPr txBox="1">
          <a:spLocks noChangeArrowheads="1"/>
        </xdr:cNvSpPr>
      </xdr:nvSpPr>
      <xdr:spPr bwMode="auto">
        <a:xfrm>
          <a:off x="5438775" y="36671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156</xdr:row>
      <xdr:rowOff>9525</xdr:rowOff>
    </xdr:from>
    <xdr:ext cx="104775" cy="209550"/>
    <xdr:sp macro="" textlink="">
      <xdr:nvSpPr>
        <xdr:cNvPr id="238" name="Text Box 113"/>
        <xdr:cNvSpPr txBox="1">
          <a:spLocks noChangeArrowheads="1"/>
        </xdr:cNvSpPr>
      </xdr:nvSpPr>
      <xdr:spPr bwMode="auto">
        <a:xfrm>
          <a:off x="5438775" y="3686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156</xdr:row>
      <xdr:rowOff>9525</xdr:rowOff>
    </xdr:from>
    <xdr:ext cx="104775" cy="209550"/>
    <xdr:sp macro="" textlink="">
      <xdr:nvSpPr>
        <xdr:cNvPr id="239" name="Text Box 113"/>
        <xdr:cNvSpPr txBox="1">
          <a:spLocks noChangeArrowheads="1"/>
        </xdr:cNvSpPr>
      </xdr:nvSpPr>
      <xdr:spPr bwMode="auto">
        <a:xfrm>
          <a:off x="5438775" y="3686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156</xdr:row>
      <xdr:rowOff>9525</xdr:rowOff>
    </xdr:from>
    <xdr:ext cx="104775" cy="209550"/>
    <xdr:sp macro="" textlink="">
      <xdr:nvSpPr>
        <xdr:cNvPr id="240" name="Text Box 113"/>
        <xdr:cNvSpPr txBox="1">
          <a:spLocks noChangeArrowheads="1"/>
        </xdr:cNvSpPr>
      </xdr:nvSpPr>
      <xdr:spPr bwMode="auto">
        <a:xfrm>
          <a:off x="5438775" y="3686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156</xdr:row>
      <xdr:rowOff>9525</xdr:rowOff>
    </xdr:from>
    <xdr:ext cx="104775" cy="209550"/>
    <xdr:sp macro="" textlink="">
      <xdr:nvSpPr>
        <xdr:cNvPr id="241" name="Text Box 113"/>
        <xdr:cNvSpPr txBox="1">
          <a:spLocks noChangeArrowheads="1"/>
        </xdr:cNvSpPr>
      </xdr:nvSpPr>
      <xdr:spPr bwMode="auto">
        <a:xfrm>
          <a:off x="5438775" y="36861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157</xdr:row>
      <xdr:rowOff>9525</xdr:rowOff>
    </xdr:from>
    <xdr:ext cx="104775" cy="209550"/>
    <xdr:sp macro="" textlink="">
      <xdr:nvSpPr>
        <xdr:cNvPr id="242" name="Text Box 113"/>
        <xdr:cNvSpPr txBox="1">
          <a:spLocks noChangeArrowheads="1"/>
        </xdr:cNvSpPr>
      </xdr:nvSpPr>
      <xdr:spPr bwMode="auto">
        <a:xfrm>
          <a:off x="5438775" y="3705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157</xdr:row>
      <xdr:rowOff>9525</xdr:rowOff>
    </xdr:from>
    <xdr:ext cx="104775" cy="209550"/>
    <xdr:sp macro="" textlink="">
      <xdr:nvSpPr>
        <xdr:cNvPr id="243" name="Text Box 113"/>
        <xdr:cNvSpPr txBox="1">
          <a:spLocks noChangeArrowheads="1"/>
        </xdr:cNvSpPr>
      </xdr:nvSpPr>
      <xdr:spPr bwMode="auto">
        <a:xfrm>
          <a:off x="5438775" y="3705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157</xdr:row>
      <xdr:rowOff>9525</xdr:rowOff>
    </xdr:from>
    <xdr:ext cx="104775" cy="209550"/>
    <xdr:sp macro="" textlink="">
      <xdr:nvSpPr>
        <xdr:cNvPr id="244" name="Text Box 113"/>
        <xdr:cNvSpPr txBox="1">
          <a:spLocks noChangeArrowheads="1"/>
        </xdr:cNvSpPr>
      </xdr:nvSpPr>
      <xdr:spPr bwMode="auto">
        <a:xfrm>
          <a:off x="5438775" y="3705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157</xdr:row>
      <xdr:rowOff>9525</xdr:rowOff>
    </xdr:from>
    <xdr:ext cx="104775" cy="209550"/>
    <xdr:sp macro="" textlink="">
      <xdr:nvSpPr>
        <xdr:cNvPr id="245" name="Text Box 113"/>
        <xdr:cNvSpPr txBox="1">
          <a:spLocks noChangeArrowheads="1"/>
        </xdr:cNvSpPr>
      </xdr:nvSpPr>
      <xdr:spPr bwMode="auto">
        <a:xfrm>
          <a:off x="5438775" y="37052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158</xdr:row>
      <xdr:rowOff>9525</xdr:rowOff>
    </xdr:from>
    <xdr:ext cx="104775" cy="209550"/>
    <xdr:sp macro="" textlink="">
      <xdr:nvSpPr>
        <xdr:cNvPr id="246" name="Text Box 113"/>
        <xdr:cNvSpPr txBox="1">
          <a:spLocks noChangeArrowheads="1"/>
        </xdr:cNvSpPr>
      </xdr:nvSpPr>
      <xdr:spPr bwMode="auto">
        <a:xfrm>
          <a:off x="5438775" y="3724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158</xdr:row>
      <xdr:rowOff>9525</xdr:rowOff>
    </xdr:from>
    <xdr:ext cx="104775" cy="209550"/>
    <xdr:sp macro="" textlink="">
      <xdr:nvSpPr>
        <xdr:cNvPr id="247" name="Text Box 113"/>
        <xdr:cNvSpPr txBox="1">
          <a:spLocks noChangeArrowheads="1"/>
        </xdr:cNvSpPr>
      </xdr:nvSpPr>
      <xdr:spPr bwMode="auto">
        <a:xfrm>
          <a:off x="5438775" y="3724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158</xdr:row>
      <xdr:rowOff>9525</xdr:rowOff>
    </xdr:from>
    <xdr:ext cx="104775" cy="209550"/>
    <xdr:sp macro="" textlink="">
      <xdr:nvSpPr>
        <xdr:cNvPr id="248" name="Text Box 113"/>
        <xdr:cNvSpPr txBox="1">
          <a:spLocks noChangeArrowheads="1"/>
        </xdr:cNvSpPr>
      </xdr:nvSpPr>
      <xdr:spPr bwMode="auto">
        <a:xfrm>
          <a:off x="5438775" y="3724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158</xdr:row>
      <xdr:rowOff>9525</xdr:rowOff>
    </xdr:from>
    <xdr:ext cx="104775" cy="209550"/>
    <xdr:sp macro="" textlink="">
      <xdr:nvSpPr>
        <xdr:cNvPr id="249" name="Text Box 113"/>
        <xdr:cNvSpPr txBox="1">
          <a:spLocks noChangeArrowheads="1"/>
        </xdr:cNvSpPr>
      </xdr:nvSpPr>
      <xdr:spPr bwMode="auto">
        <a:xfrm>
          <a:off x="5438775" y="37242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250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251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252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159</xdr:row>
      <xdr:rowOff>9525</xdr:rowOff>
    </xdr:from>
    <xdr:ext cx="104775" cy="209550"/>
    <xdr:sp macro="" textlink="">
      <xdr:nvSpPr>
        <xdr:cNvPr id="253" name="Text Box 113"/>
        <xdr:cNvSpPr txBox="1">
          <a:spLocks noChangeArrowheads="1"/>
        </xdr:cNvSpPr>
      </xdr:nvSpPr>
      <xdr:spPr bwMode="auto">
        <a:xfrm>
          <a:off x="5438775" y="37433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160</xdr:row>
      <xdr:rowOff>9525</xdr:rowOff>
    </xdr:from>
    <xdr:ext cx="104775" cy="209550"/>
    <xdr:sp macro="" textlink="">
      <xdr:nvSpPr>
        <xdr:cNvPr id="254" name="Text Box 113"/>
        <xdr:cNvSpPr txBox="1">
          <a:spLocks noChangeArrowheads="1"/>
        </xdr:cNvSpPr>
      </xdr:nvSpPr>
      <xdr:spPr bwMode="auto">
        <a:xfrm>
          <a:off x="5438775" y="3762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160</xdr:row>
      <xdr:rowOff>9525</xdr:rowOff>
    </xdr:from>
    <xdr:ext cx="104775" cy="209550"/>
    <xdr:sp macro="" textlink="">
      <xdr:nvSpPr>
        <xdr:cNvPr id="255" name="Text Box 113"/>
        <xdr:cNvSpPr txBox="1">
          <a:spLocks noChangeArrowheads="1"/>
        </xdr:cNvSpPr>
      </xdr:nvSpPr>
      <xdr:spPr bwMode="auto">
        <a:xfrm>
          <a:off x="5438775" y="3762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160</xdr:row>
      <xdr:rowOff>9525</xdr:rowOff>
    </xdr:from>
    <xdr:ext cx="104775" cy="209550"/>
    <xdr:sp macro="" textlink="">
      <xdr:nvSpPr>
        <xdr:cNvPr id="256" name="Text Box 113"/>
        <xdr:cNvSpPr txBox="1">
          <a:spLocks noChangeArrowheads="1"/>
        </xdr:cNvSpPr>
      </xdr:nvSpPr>
      <xdr:spPr bwMode="auto">
        <a:xfrm>
          <a:off x="5438775" y="3762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160</xdr:row>
      <xdr:rowOff>9525</xdr:rowOff>
    </xdr:from>
    <xdr:ext cx="104775" cy="209550"/>
    <xdr:sp macro="" textlink="">
      <xdr:nvSpPr>
        <xdr:cNvPr id="257" name="Text Box 113"/>
        <xdr:cNvSpPr txBox="1">
          <a:spLocks noChangeArrowheads="1"/>
        </xdr:cNvSpPr>
      </xdr:nvSpPr>
      <xdr:spPr bwMode="auto">
        <a:xfrm>
          <a:off x="5438775" y="37623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9525</xdr:rowOff>
    </xdr:from>
    <xdr:ext cx="104775" cy="209550"/>
    <xdr:sp macro="" textlink="">
      <xdr:nvSpPr>
        <xdr:cNvPr id="258" name="Text Box 113"/>
        <xdr:cNvSpPr txBox="1">
          <a:spLocks noChangeArrowheads="1"/>
        </xdr:cNvSpPr>
      </xdr:nvSpPr>
      <xdr:spPr bwMode="auto">
        <a:xfrm>
          <a:off x="5438775" y="37814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9525</xdr:rowOff>
    </xdr:from>
    <xdr:ext cx="104775" cy="209550"/>
    <xdr:sp macro="" textlink="">
      <xdr:nvSpPr>
        <xdr:cNvPr id="259" name="Text Box 113"/>
        <xdr:cNvSpPr txBox="1">
          <a:spLocks noChangeArrowheads="1"/>
        </xdr:cNvSpPr>
      </xdr:nvSpPr>
      <xdr:spPr bwMode="auto">
        <a:xfrm>
          <a:off x="5438775" y="37814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9525</xdr:rowOff>
    </xdr:from>
    <xdr:ext cx="104775" cy="209550"/>
    <xdr:sp macro="" textlink="">
      <xdr:nvSpPr>
        <xdr:cNvPr id="260" name="Text Box 113"/>
        <xdr:cNvSpPr txBox="1">
          <a:spLocks noChangeArrowheads="1"/>
        </xdr:cNvSpPr>
      </xdr:nvSpPr>
      <xdr:spPr bwMode="auto">
        <a:xfrm>
          <a:off x="5438775" y="37814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161</xdr:row>
      <xdr:rowOff>9525</xdr:rowOff>
    </xdr:from>
    <xdr:ext cx="104775" cy="209550"/>
    <xdr:sp macro="" textlink="">
      <xdr:nvSpPr>
        <xdr:cNvPr id="261" name="Text Box 113"/>
        <xdr:cNvSpPr txBox="1">
          <a:spLocks noChangeArrowheads="1"/>
        </xdr:cNvSpPr>
      </xdr:nvSpPr>
      <xdr:spPr bwMode="auto">
        <a:xfrm>
          <a:off x="5438775" y="37814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162</xdr:row>
      <xdr:rowOff>9525</xdr:rowOff>
    </xdr:from>
    <xdr:ext cx="104775" cy="209550"/>
    <xdr:sp macro="" textlink="">
      <xdr:nvSpPr>
        <xdr:cNvPr id="262" name="Text Box 113"/>
        <xdr:cNvSpPr txBox="1">
          <a:spLocks noChangeArrowheads="1"/>
        </xdr:cNvSpPr>
      </xdr:nvSpPr>
      <xdr:spPr bwMode="auto">
        <a:xfrm>
          <a:off x="5438775" y="38004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162</xdr:row>
      <xdr:rowOff>9525</xdr:rowOff>
    </xdr:from>
    <xdr:ext cx="104775" cy="209550"/>
    <xdr:sp macro="" textlink="">
      <xdr:nvSpPr>
        <xdr:cNvPr id="263" name="Text Box 113"/>
        <xdr:cNvSpPr txBox="1">
          <a:spLocks noChangeArrowheads="1"/>
        </xdr:cNvSpPr>
      </xdr:nvSpPr>
      <xdr:spPr bwMode="auto">
        <a:xfrm>
          <a:off x="5438775" y="38004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162</xdr:row>
      <xdr:rowOff>9525</xdr:rowOff>
    </xdr:from>
    <xdr:ext cx="104775" cy="209550"/>
    <xdr:sp macro="" textlink="">
      <xdr:nvSpPr>
        <xdr:cNvPr id="264" name="Text Box 113"/>
        <xdr:cNvSpPr txBox="1">
          <a:spLocks noChangeArrowheads="1"/>
        </xdr:cNvSpPr>
      </xdr:nvSpPr>
      <xdr:spPr bwMode="auto">
        <a:xfrm>
          <a:off x="5438775" y="38004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162</xdr:row>
      <xdr:rowOff>9525</xdr:rowOff>
    </xdr:from>
    <xdr:ext cx="104775" cy="209550"/>
    <xdr:sp macro="" textlink="">
      <xdr:nvSpPr>
        <xdr:cNvPr id="265" name="Text Box 113"/>
        <xdr:cNvSpPr txBox="1">
          <a:spLocks noChangeArrowheads="1"/>
        </xdr:cNvSpPr>
      </xdr:nvSpPr>
      <xdr:spPr bwMode="auto">
        <a:xfrm>
          <a:off x="5438775" y="38004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163</xdr:row>
      <xdr:rowOff>9525</xdr:rowOff>
    </xdr:from>
    <xdr:ext cx="104775" cy="209550"/>
    <xdr:sp macro="" textlink="">
      <xdr:nvSpPr>
        <xdr:cNvPr id="266" name="Text Box 113"/>
        <xdr:cNvSpPr txBox="1">
          <a:spLocks noChangeArrowheads="1"/>
        </xdr:cNvSpPr>
      </xdr:nvSpPr>
      <xdr:spPr bwMode="auto">
        <a:xfrm>
          <a:off x="5438775" y="3819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163</xdr:row>
      <xdr:rowOff>9525</xdr:rowOff>
    </xdr:from>
    <xdr:ext cx="104775" cy="209550"/>
    <xdr:sp macro="" textlink="">
      <xdr:nvSpPr>
        <xdr:cNvPr id="267" name="Text Box 113"/>
        <xdr:cNvSpPr txBox="1">
          <a:spLocks noChangeArrowheads="1"/>
        </xdr:cNvSpPr>
      </xdr:nvSpPr>
      <xdr:spPr bwMode="auto">
        <a:xfrm>
          <a:off x="5438775" y="3819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163</xdr:row>
      <xdr:rowOff>9525</xdr:rowOff>
    </xdr:from>
    <xdr:ext cx="104775" cy="209550"/>
    <xdr:sp macro="" textlink="">
      <xdr:nvSpPr>
        <xdr:cNvPr id="268" name="Text Box 113"/>
        <xdr:cNvSpPr txBox="1">
          <a:spLocks noChangeArrowheads="1"/>
        </xdr:cNvSpPr>
      </xdr:nvSpPr>
      <xdr:spPr bwMode="auto">
        <a:xfrm>
          <a:off x="5438775" y="3819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163</xdr:row>
      <xdr:rowOff>9525</xdr:rowOff>
    </xdr:from>
    <xdr:ext cx="104775" cy="209550"/>
    <xdr:sp macro="" textlink="">
      <xdr:nvSpPr>
        <xdr:cNvPr id="269" name="Text Box 113"/>
        <xdr:cNvSpPr txBox="1">
          <a:spLocks noChangeArrowheads="1"/>
        </xdr:cNvSpPr>
      </xdr:nvSpPr>
      <xdr:spPr bwMode="auto">
        <a:xfrm>
          <a:off x="5438775" y="38195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164</xdr:row>
      <xdr:rowOff>9525</xdr:rowOff>
    </xdr:from>
    <xdr:ext cx="104775" cy="209550"/>
    <xdr:sp macro="" textlink="">
      <xdr:nvSpPr>
        <xdr:cNvPr id="270" name="Text Box 113"/>
        <xdr:cNvSpPr txBox="1">
          <a:spLocks noChangeArrowheads="1"/>
        </xdr:cNvSpPr>
      </xdr:nvSpPr>
      <xdr:spPr bwMode="auto">
        <a:xfrm>
          <a:off x="5438775" y="38385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164</xdr:row>
      <xdr:rowOff>9525</xdr:rowOff>
    </xdr:from>
    <xdr:ext cx="104775" cy="209550"/>
    <xdr:sp macro="" textlink="">
      <xdr:nvSpPr>
        <xdr:cNvPr id="271" name="Text Box 113"/>
        <xdr:cNvSpPr txBox="1">
          <a:spLocks noChangeArrowheads="1"/>
        </xdr:cNvSpPr>
      </xdr:nvSpPr>
      <xdr:spPr bwMode="auto">
        <a:xfrm>
          <a:off x="5438775" y="38385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164</xdr:row>
      <xdr:rowOff>9525</xdr:rowOff>
    </xdr:from>
    <xdr:ext cx="104775" cy="209550"/>
    <xdr:sp macro="" textlink="">
      <xdr:nvSpPr>
        <xdr:cNvPr id="272" name="Text Box 113"/>
        <xdr:cNvSpPr txBox="1">
          <a:spLocks noChangeArrowheads="1"/>
        </xdr:cNvSpPr>
      </xdr:nvSpPr>
      <xdr:spPr bwMode="auto">
        <a:xfrm>
          <a:off x="5438775" y="38385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164</xdr:row>
      <xdr:rowOff>9525</xdr:rowOff>
    </xdr:from>
    <xdr:ext cx="104775" cy="209550"/>
    <xdr:sp macro="" textlink="">
      <xdr:nvSpPr>
        <xdr:cNvPr id="273" name="Text Box 113"/>
        <xdr:cNvSpPr txBox="1">
          <a:spLocks noChangeArrowheads="1"/>
        </xdr:cNvSpPr>
      </xdr:nvSpPr>
      <xdr:spPr bwMode="auto">
        <a:xfrm>
          <a:off x="5438775" y="38385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165</xdr:row>
      <xdr:rowOff>9525</xdr:rowOff>
    </xdr:from>
    <xdr:ext cx="104775" cy="209550"/>
    <xdr:sp macro="" textlink="">
      <xdr:nvSpPr>
        <xdr:cNvPr id="274" name="Text Box 113"/>
        <xdr:cNvSpPr txBox="1">
          <a:spLocks noChangeArrowheads="1"/>
        </xdr:cNvSpPr>
      </xdr:nvSpPr>
      <xdr:spPr bwMode="auto">
        <a:xfrm>
          <a:off x="5438775" y="38576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165</xdr:row>
      <xdr:rowOff>9525</xdr:rowOff>
    </xdr:from>
    <xdr:ext cx="104775" cy="209550"/>
    <xdr:sp macro="" textlink="">
      <xdr:nvSpPr>
        <xdr:cNvPr id="275" name="Text Box 113"/>
        <xdr:cNvSpPr txBox="1">
          <a:spLocks noChangeArrowheads="1"/>
        </xdr:cNvSpPr>
      </xdr:nvSpPr>
      <xdr:spPr bwMode="auto">
        <a:xfrm>
          <a:off x="5438775" y="38576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165</xdr:row>
      <xdr:rowOff>9525</xdr:rowOff>
    </xdr:from>
    <xdr:ext cx="104775" cy="209550"/>
    <xdr:sp macro="" textlink="">
      <xdr:nvSpPr>
        <xdr:cNvPr id="276" name="Text Box 113"/>
        <xdr:cNvSpPr txBox="1">
          <a:spLocks noChangeArrowheads="1"/>
        </xdr:cNvSpPr>
      </xdr:nvSpPr>
      <xdr:spPr bwMode="auto">
        <a:xfrm>
          <a:off x="5438775" y="38576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165</xdr:row>
      <xdr:rowOff>9525</xdr:rowOff>
    </xdr:from>
    <xdr:ext cx="104775" cy="209550"/>
    <xdr:sp macro="" textlink="">
      <xdr:nvSpPr>
        <xdr:cNvPr id="277" name="Text Box 113"/>
        <xdr:cNvSpPr txBox="1">
          <a:spLocks noChangeArrowheads="1"/>
        </xdr:cNvSpPr>
      </xdr:nvSpPr>
      <xdr:spPr bwMode="auto">
        <a:xfrm>
          <a:off x="5438775" y="38576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166</xdr:row>
      <xdr:rowOff>9525</xdr:rowOff>
    </xdr:from>
    <xdr:ext cx="104775" cy="209550"/>
    <xdr:sp macro="" textlink="">
      <xdr:nvSpPr>
        <xdr:cNvPr id="278" name="Text Box 113"/>
        <xdr:cNvSpPr txBox="1">
          <a:spLocks noChangeArrowheads="1"/>
        </xdr:cNvSpPr>
      </xdr:nvSpPr>
      <xdr:spPr bwMode="auto">
        <a:xfrm>
          <a:off x="5438775" y="38766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166</xdr:row>
      <xdr:rowOff>9525</xdr:rowOff>
    </xdr:from>
    <xdr:ext cx="104775" cy="209550"/>
    <xdr:sp macro="" textlink="">
      <xdr:nvSpPr>
        <xdr:cNvPr id="279" name="Text Box 113"/>
        <xdr:cNvSpPr txBox="1">
          <a:spLocks noChangeArrowheads="1"/>
        </xdr:cNvSpPr>
      </xdr:nvSpPr>
      <xdr:spPr bwMode="auto">
        <a:xfrm>
          <a:off x="5438775" y="38766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166</xdr:row>
      <xdr:rowOff>9525</xdr:rowOff>
    </xdr:from>
    <xdr:ext cx="104775" cy="209550"/>
    <xdr:sp macro="" textlink="">
      <xdr:nvSpPr>
        <xdr:cNvPr id="280" name="Text Box 113"/>
        <xdr:cNvSpPr txBox="1">
          <a:spLocks noChangeArrowheads="1"/>
        </xdr:cNvSpPr>
      </xdr:nvSpPr>
      <xdr:spPr bwMode="auto">
        <a:xfrm>
          <a:off x="5438775" y="38766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166</xdr:row>
      <xdr:rowOff>9525</xdr:rowOff>
    </xdr:from>
    <xdr:ext cx="104775" cy="209550"/>
    <xdr:sp macro="" textlink="">
      <xdr:nvSpPr>
        <xdr:cNvPr id="281" name="Text Box 113"/>
        <xdr:cNvSpPr txBox="1">
          <a:spLocks noChangeArrowheads="1"/>
        </xdr:cNvSpPr>
      </xdr:nvSpPr>
      <xdr:spPr bwMode="auto">
        <a:xfrm>
          <a:off x="5438775" y="38766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167</xdr:row>
      <xdr:rowOff>9525</xdr:rowOff>
    </xdr:from>
    <xdr:ext cx="104775" cy="209550"/>
    <xdr:sp macro="" textlink="">
      <xdr:nvSpPr>
        <xdr:cNvPr id="282" name="Text Box 113"/>
        <xdr:cNvSpPr txBox="1">
          <a:spLocks noChangeArrowheads="1"/>
        </xdr:cNvSpPr>
      </xdr:nvSpPr>
      <xdr:spPr bwMode="auto">
        <a:xfrm>
          <a:off x="5438775" y="38957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167</xdr:row>
      <xdr:rowOff>9525</xdr:rowOff>
    </xdr:from>
    <xdr:ext cx="104775" cy="209550"/>
    <xdr:sp macro="" textlink="">
      <xdr:nvSpPr>
        <xdr:cNvPr id="283" name="Text Box 113"/>
        <xdr:cNvSpPr txBox="1">
          <a:spLocks noChangeArrowheads="1"/>
        </xdr:cNvSpPr>
      </xdr:nvSpPr>
      <xdr:spPr bwMode="auto">
        <a:xfrm>
          <a:off x="5438775" y="38957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167</xdr:row>
      <xdr:rowOff>9525</xdr:rowOff>
    </xdr:from>
    <xdr:ext cx="104775" cy="209550"/>
    <xdr:sp macro="" textlink="">
      <xdr:nvSpPr>
        <xdr:cNvPr id="284" name="Text Box 113"/>
        <xdr:cNvSpPr txBox="1">
          <a:spLocks noChangeArrowheads="1"/>
        </xdr:cNvSpPr>
      </xdr:nvSpPr>
      <xdr:spPr bwMode="auto">
        <a:xfrm>
          <a:off x="5438775" y="38957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167</xdr:row>
      <xdr:rowOff>9525</xdr:rowOff>
    </xdr:from>
    <xdr:ext cx="104775" cy="209550"/>
    <xdr:sp macro="" textlink="">
      <xdr:nvSpPr>
        <xdr:cNvPr id="285" name="Text Box 113"/>
        <xdr:cNvSpPr txBox="1">
          <a:spLocks noChangeArrowheads="1"/>
        </xdr:cNvSpPr>
      </xdr:nvSpPr>
      <xdr:spPr bwMode="auto">
        <a:xfrm>
          <a:off x="5438775" y="38957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168</xdr:row>
      <xdr:rowOff>9525</xdr:rowOff>
    </xdr:from>
    <xdr:ext cx="104775" cy="209550"/>
    <xdr:sp macro="" textlink="">
      <xdr:nvSpPr>
        <xdr:cNvPr id="286" name="Text Box 113"/>
        <xdr:cNvSpPr txBox="1">
          <a:spLocks noChangeArrowheads="1"/>
        </xdr:cNvSpPr>
      </xdr:nvSpPr>
      <xdr:spPr bwMode="auto">
        <a:xfrm>
          <a:off x="5438775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168</xdr:row>
      <xdr:rowOff>9525</xdr:rowOff>
    </xdr:from>
    <xdr:ext cx="104775" cy="209550"/>
    <xdr:sp macro="" textlink="">
      <xdr:nvSpPr>
        <xdr:cNvPr id="287" name="Text Box 113"/>
        <xdr:cNvSpPr txBox="1">
          <a:spLocks noChangeArrowheads="1"/>
        </xdr:cNvSpPr>
      </xdr:nvSpPr>
      <xdr:spPr bwMode="auto">
        <a:xfrm>
          <a:off x="5438775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168</xdr:row>
      <xdr:rowOff>9525</xdr:rowOff>
    </xdr:from>
    <xdr:ext cx="104775" cy="209550"/>
    <xdr:sp macro="" textlink="">
      <xdr:nvSpPr>
        <xdr:cNvPr id="288" name="Text Box 113"/>
        <xdr:cNvSpPr txBox="1">
          <a:spLocks noChangeArrowheads="1"/>
        </xdr:cNvSpPr>
      </xdr:nvSpPr>
      <xdr:spPr bwMode="auto">
        <a:xfrm>
          <a:off x="5438775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168</xdr:row>
      <xdr:rowOff>9525</xdr:rowOff>
    </xdr:from>
    <xdr:ext cx="104775" cy="209550"/>
    <xdr:sp macro="" textlink="">
      <xdr:nvSpPr>
        <xdr:cNvPr id="289" name="Text Box 113"/>
        <xdr:cNvSpPr txBox="1">
          <a:spLocks noChangeArrowheads="1"/>
        </xdr:cNvSpPr>
      </xdr:nvSpPr>
      <xdr:spPr bwMode="auto">
        <a:xfrm>
          <a:off x="5438775" y="39147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169</xdr:row>
      <xdr:rowOff>9525</xdr:rowOff>
    </xdr:from>
    <xdr:ext cx="104775" cy="209550"/>
    <xdr:sp macro="" textlink="">
      <xdr:nvSpPr>
        <xdr:cNvPr id="290" name="Text Box 113"/>
        <xdr:cNvSpPr txBox="1">
          <a:spLocks noChangeArrowheads="1"/>
        </xdr:cNvSpPr>
      </xdr:nvSpPr>
      <xdr:spPr bwMode="auto">
        <a:xfrm>
          <a:off x="5438775" y="39338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169</xdr:row>
      <xdr:rowOff>9525</xdr:rowOff>
    </xdr:from>
    <xdr:ext cx="104775" cy="209550"/>
    <xdr:sp macro="" textlink="">
      <xdr:nvSpPr>
        <xdr:cNvPr id="291" name="Text Box 113"/>
        <xdr:cNvSpPr txBox="1">
          <a:spLocks noChangeArrowheads="1"/>
        </xdr:cNvSpPr>
      </xdr:nvSpPr>
      <xdr:spPr bwMode="auto">
        <a:xfrm>
          <a:off x="5438775" y="39338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169</xdr:row>
      <xdr:rowOff>9525</xdr:rowOff>
    </xdr:from>
    <xdr:ext cx="104775" cy="209550"/>
    <xdr:sp macro="" textlink="">
      <xdr:nvSpPr>
        <xdr:cNvPr id="292" name="Text Box 113"/>
        <xdr:cNvSpPr txBox="1">
          <a:spLocks noChangeArrowheads="1"/>
        </xdr:cNvSpPr>
      </xdr:nvSpPr>
      <xdr:spPr bwMode="auto">
        <a:xfrm>
          <a:off x="5438775" y="39338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169</xdr:row>
      <xdr:rowOff>9525</xdr:rowOff>
    </xdr:from>
    <xdr:ext cx="104775" cy="209550"/>
    <xdr:sp macro="" textlink="">
      <xdr:nvSpPr>
        <xdr:cNvPr id="293" name="Text Box 113"/>
        <xdr:cNvSpPr txBox="1">
          <a:spLocks noChangeArrowheads="1"/>
        </xdr:cNvSpPr>
      </xdr:nvSpPr>
      <xdr:spPr bwMode="auto">
        <a:xfrm>
          <a:off x="5438775" y="39338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170</xdr:row>
      <xdr:rowOff>9525</xdr:rowOff>
    </xdr:from>
    <xdr:ext cx="104775" cy="209550"/>
    <xdr:sp macro="" textlink="">
      <xdr:nvSpPr>
        <xdr:cNvPr id="294" name="Text Box 113"/>
        <xdr:cNvSpPr txBox="1">
          <a:spLocks noChangeArrowheads="1"/>
        </xdr:cNvSpPr>
      </xdr:nvSpPr>
      <xdr:spPr bwMode="auto">
        <a:xfrm>
          <a:off x="5438775" y="3952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170</xdr:row>
      <xdr:rowOff>9525</xdr:rowOff>
    </xdr:from>
    <xdr:ext cx="104775" cy="209550"/>
    <xdr:sp macro="" textlink="">
      <xdr:nvSpPr>
        <xdr:cNvPr id="295" name="Text Box 113"/>
        <xdr:cNvSpPr txBox="1">
          <a:spLocks noChangeArrowheads="1"/>
        </xdr:cNvSpPr>
      </xdr:nvSpPr>
      <xdr:spPr bwMode="auto">
        <a:xfrm>
          <a:off x="5438775" y="3952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170</xdr:row>
      <xdr:rowOff>9525</xdr:rowOff>
    </xdr:from>
    <xdr:ext cx="104775" cy="209550"/>
    <xdr:sp macro="" textlink="">
      <xdr:nvSpPr>
        <xdr:cNvPr id="296" name="Text Box 113"/>
        <xdr:cNvSpPr txBox="1">
          <a:spLocks noChangeArrowheads="1"/>
        </xdr:cNvSpPr>
      </xdr:nvSpPr>
      <xdr:spPr bwMode="auto">
        <a:xfrm>
          <a:off x="5438775" y="3952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170</xdr:row>
      <xdr:rowOff>9525</xdr:rowOff>
    </xdr:from>
    <xdr:ext cx="104775" cy="209550"/>
    <xdr:sp macro="" textlink="">
      <xdr:nvSpPr>
        <xdr:cNvPr id="297" name="Text Box 113"/>
        <xdr:cNvSpPr txBox="1">
          <a:spLocks noChangeArrowheads="1"/>
        </xdr:cNvSpPr>
      </xdr:nvSpPr>
      <xdr:spPr bwMode="auto">
        <a:xfrm>
          <a:off x="5438775" y="39528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171</xdr:row>
      <xdr:rowOff>9525</xdr:rowOff>
    </xdr:from>
    <xdr:ext cx="104775" cy="209550"/>
    <xdr:sp macro="" textlink="">
      <xdr:nvSpPr>
        <xdr:cNvPr id="298" name="Text Box 113"/>
        <xdr:cNvSpPr txBox="1">
          <a:spLocks noChangeArrowheads="1"/>
        </xdr:cNvSpPr>
      </xdr:nvSpPr>
      <xdr:spPr bwMode="auto">
        <a:xfrm>
          <a:off x="5438775" y="39719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171</xdr:row>
      <xdr:rowOff>9525</xdr:rowOff>
    </xdr:from>
    <xdr:ext cx="104775" cy="209550"/>
    <xdr:sp macro="" textlink="">
      <xdr:nvSpPr>
        <xdr:cNvPr id="299" name="Text Box 113"/>
        <xdr:cNvSpPr txBox="1">
          <a:spLocks noChangeArrowheads="1"/>
        </xdr:cNvSpPr>
      </xdr:nvSpPr>
      <xdr:spPr bwMode="auto">
        <a:xfrm>
          <a:off x="5438775" y="39719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171</xdr:row>
      <xdr:rowOff>9525</xdr:rowOff>
    </xdr:from>
    <xdr:ext cx="104775" cy="209550"/>
    <xdr:sp macro="" textlink="">
      <xdr:nvSpPr>
        <xdr:cNvPr id="300" name="Text Box 113"/>
        <xdr:cNvSpPr txBox="1">
          <a:spLocks noChangeArrowheads="1"/>
        </xdr:cNvSpPr>
      </xdr:nvSpPr>
      <xdr:spPr bwMode="auto">
        <a:xfrm>
          <a:off x="5438775" y="39719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171</xdr:row>
      <xdr:rowOff>9525</xdr:rowOff>
    </xdr:from>
    <xdr:ext cx="104775" cy="209550"/>
    <xdr:sp macro="" textlink="">
      <xdr:nvSpPr>
        <xdr:cNvPr id="301" name="Text Box 113"/>
        <xdr:cNvSpPr txBox="1">
          <a:spLocks noChangeArrowheads="1"/>
        </xdr:cNvSpPr>
      </xdr:nvSpPr>
      <xdr:spPr bwMode="auto">
        <a:xfrm>
          <a:off x="5438775" y="39719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172</xdr:row>
      <xdr:rowOff>9525</xdr:rowOff>
    </xdr:from>
    <xdr:ext cx="104775" cy="209550"/>
    <xdr:sp macro="" textlink="">
      <xdr:nvSpPr>
        <xdr:cNvPr id="302" name="Text Box 113"/>
        <xdr:cNvSpPr txBox="1">
          <a:spLocks noChangeArrowheads="1"/>
        </xdr:cNvSpPr>
      </xdr:nvSpPr>
      <xdr:spPr bwMode="auto">
        <a:xfrm>
          <a:off x="5438775" y="3990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172</xdr:row>
      <xdr:rowOff>9525</xdr:rowOff>
    </xdr:from>
    <xdr:ext cx="104775" cy="209550"/>
    <xdr:sp macro="" textlink="">
      <xdr:nvSpPr>
        <xdr:cNvPr id="303" name="Text Box 113"/>
        <xdr:cNvSpPr txBox="1">
          <a:spLocks noChangeArrowheads="1"/>
        </xdr:cNvSpPr>
      </xdr:nvSpPr>
      <xdr:spPr bwMode="auto">
        <a:xfrm>
          <a:off x="5438775" y="3990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172</xdr:row>
      <xdr:rowOff>9525</xdr:rowOff>
    </xdr:from>
    <xdr:ext cx="104775" cy="209550"/>
    <xdr:sp macro="" textlink="">
      <xdr:nvSpPr>
        <xdr:cNvPr id="304" name="Text Box 113"/>
        <xdr:cNvSpPr txBox="1">
          <a:spLocks noChangeArrowheads="1"/>
        </xdr:cNvSpPr>
      </xdr:nvSpPr>
      <xdr:spPr bwMode="auto">
        <a:xfrm>
          <a:off x="5438775" y="3990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172</xdr:row>
      <xdr:rowOff>9525</xdr:rowOff>
    </xdr:from>
    <xdr:ext cx="104775" cy="209550"/>
    <xdr:sp macro="" textlink="">
      <xdr:nvSpPr>
        <xdr:cNvPr id="305" name="Text Box 113"/>
        <xdr:cNvSpPr txBox="1">
          <a:spLocks noChangeArrowheads="1"/>
        </xdr:cNvSpPr>
      </xdr:nvSpPr>
      <xdr:spPr bwMode="auto">
        <a:xfrm>
          <a:off x="5438775" y="39909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173</xdr:row>
      <xdr:rowOff>9525</xdr:rowOff>
    </xdr:from>
    <xdr:ext cx="104775" cy="209550"/>
    <xdr:sp macro="" textlink="">
      <xdr:nvSpPr>
        <xdr:cNvPr id="306" name="Text Box 113"/>
        <xdr:cNvSpPr txBox="1">
          <a:spLocks noChangeArrowheads="1"/>
        </xdr:cNvSpPr>
      </xdr:nvSpPr>
      <xdr:spPr bwMode="auto">
        <a:xfrm>
          <a:off x="5438775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173</xdr:row>
      <xdr:rowOff>9525</xdr:rowOff>
    </xdr:from>
    <xdr:ext cx="104775" cy="209550"/>
    <xdr:sp macro="" textlink="">
      <xdr:nvSpPr>
        <xdr:cNvPr id="307" name="Text Box 113"/>
        <xdr:cNvSpPr txBox="1">
          <a:spLocks noChangeArrowheads="1"/>
        </xdr:cNvSpPr>
      </xdr:nvSpPr>
      <xdr:spPr bwMode="auto">
        <a:xfrm>
          <a:off x="5438775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173</xdr:row>
      <xdr:rowOff>9525</xdr:rowOff>
    </xdr:from>
    <xdr:ext cx="104775" cy="209550"/>
    <xdr:sp macro="" textlink="">
      <xdr:nvSpPr>
        <xdr:cNvPr id="308" name="Text Box 113"/>
        <xdr:cNvSpPr txBox="1">
          <a:spLocks noChangeArrowheads="1"/>
        </xdr:cNvSpPr>
      </xdr:nvSpPr>
      <xdr:spPr bwMode="auto">
        <a:xfrm>
          <a:off x="5438775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173</xdr:row>
      <xdr:rowOff>9525</xdr:rowOff>
    </xdr:from>
    <xdr:ext cx="104775" cy="209550"/>
    <xdr:sp macro="" textlink="">
      <xdr:nvSpPr>
        <xdr:cNvPr id="309" name="Text Box 113"/>
        <xdr:cNvSpPr txBox="1">
          <a:spLocks noChangeArrowheads="1"/>
        </xdr:cNvSpPr>
      </xdr:nvSpPr>
      <xdr:spPr bwMode="auto">
        <a:xfrm>
          <a:off x="5438775" y="401002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174</xdr:row>
      <xdr:rowOff>9525</xdr:rowOff>
    </xdr:from>
    <xdr:ext cx="104775" cy="209550"/>
    <xdr:sp macro="" textlink="">
      <xdr:nvSpPr>
        <xdr:cNvPr id="310" name="Text Box 113"/>
        <xdr:cNvSpPr txBox="1">
          <a:spLocks noChangeArrowheads="1"/>
        </xdr:cNvSpPr>
      </xdr:nvSpPr>
      <xdr:spPr bwMode="auto">
        <a:xfrm>
          <a:off x="5438775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174</xdr:row>
      <xdr:rowOff>9525</xdr:rowOff>
    </xdr:from>
    <xdr:ext cx="104775" cy="209550"/>
    <xdr:sp macro="" textlink="">
      <xdr:nvSpPr>
        <xdr:cNvPr id="311" name="Text Box 113"/>
        <xdr:cNvSpPr txBox="1">
          <a:spLocks noChangeArrowheads="1"/>
        </xdr:cNvSpPr>
      </xdr:nvSpPr>
      <xdr:spPr bwMode="auto">
        <a:xfrm>
          <a:off x="5438775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174</xdr:row>
      <xdr:rowOff>9525</xdr:rowOff>
    </xdr:from>
    <xdr:ext cx="104775" cy="209550"/>
    <xdr:sp macro="" textlink="">
      <xdr:nvSpPr>
        <xdr:cNvPr id="312" name="Text Box 113"/>
        <xdr:cNvSpPr txBox="1">
          <a:spLocks noChangeArrowheads="1"/>
        </xdr:cNvSpPr>
      </xdr:nvSpPr>
      <xdr:spPr bwMode="auto">
        <a:xfrm>
          <a:off x="5438775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174</xdr:row>
      <xdr:rowOff>9525</xdr:rowOff>
    </xdr:from>
    <xdr:ext cx="104775" cy="209550"/>
    <xdr:sp macro="" textlink="">
      <xdr:nvSpPr>
        <xdr:cNvPr id="313" name="Text Box 113"/>
        <xdr:cNvSpPr txBox="1">
          <a:spLocks noChangeArrowheads="1"/>
        </xdr:cNvSpPr>
      </xdr:nvSpPr>
      <xdr:spPr bwMode="auto">
        <a:xfrm>
          <a:off x="5438775" y="402907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175</xdr:row>
      <xdr:rowOff>9525</xdr:rowOff>
    </xdr:from>
    <xdr:ext cx="104775" cy="209550"/>
    <xdr:sp macro="" textlink="">
      <xdr:nvSpPr>
        <xdr:cNvPr id="314" name="Text Box 113"/>
        <xdr:cNvSpPr txBox="1">
          <a:spLocks noChangeArrowheads="1"/>
        </xdr:cNvSpPr>
      </xdr:nvSpPr>
      <xdr:spPr bwMode="auto">
        <a:xfrm>
          <a:off x="5438775" y="4061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175</xdr:row>
      <xdr:rowOff>9525</xdr:rowOff>
    </xdr:from>
    <xdr:ext cx="104775" cy="209550"/>
    <xdr:sp macro="" textlink="">
      <xdr:nvSpPr>
        <xdr:cNvPr id="315" name="Text Box 113"/>
        <xdr:cNvSpPr txBox="1">
          <a:spLocks noChangeArrowheads="1"/>
        </xdr:cNvSpPr>
      </xdr:nvSpPr>
      <xdr:spPr bwMode="auto">
        <a:xfrm>
          <a:off x="5438775" y="4061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175</xdr:row>
      <xdr:rowOff>9525</xdr:rowOff>
    </xdr:from>
    <xdr:ext cx="104775" cy="209550"/>
    <xdr:sp macro="" textlink="">
      <xdr:nvSpPr>
        <xdr:cNvPr id="316" name="Text Box 113"/>
        <xdr:cNvSpPr txBox="1">
          <a:spLocks noChangeArrowheads="1"/>
        </xdr:cNvSpPr>
      </xdr:nvSpPr>
      <xdr:spPr bwMode="auto">
        <a:xfrm>
          <a:off x="5438775" y="4061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175</xdr:row>
      <xdr:rowOff>9525</xdr:rowOff>
    </xdr:from>
    <xdr:ext cx="104775" cy="209550"/>
    <xdr:sp macro="" textlink="">
      <xdr:nvSpPr>
        <xdr:cNvPr id="317" name="Text Box 113"/>
        <xdr:cNvSpPr txBox="1">
          <a:spLocks noChangeArrowheads="1"/>
        </xdr:cNvSpPr>
      </xdr:nvSpPr>
      <xdr:spPr bwMode="auto">
        <a:xfrm>
          <a:off x="5438775" y="406146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176</xdr:row>
      <xdr:rowOff>9525</xdr:rowOff>
    </xdr:from>
    <xdr:ext cx="104775" cy="209550"/>
    <xdr:sp macro="" textlink="">
      <xdr:nvSpPr>
        <xdr:cNvPr id="318" name="Text Box 113"/>
        <xdr:cNvSpPr txBox="1">
          <a:spLocks noChangeArrowheads="1"/>
        </xdr:cNvSpPr>
      </xdr:nvSpPr>
      <xdr:spPr bwMode="auto">
        <a:xfrm>
          <a:off x="5438775" y="40805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176</xdr:row>
      <xdr:rowOff>9525</xdr:rowOff>
    </xdr:from>
    <xdr:ext cx="104775" cy="209550"/>
    <xdr:sp macro="" textlink="">
      <xdr:nvSpPr>
        <xdr:cNvPr id="319" name="Text Box 113"/>
        <xdr:cNvSpPr txBox="1">
          <a:spLocks noChangeArrowheads="1"/>
        </xdr:cNvSpPr>
      </xdr:nvSpPr>
      <xdr:spPr bwMode="auto">
        <a:xfrm>
          <a:off x="5438775" y="40805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176</xdr:row>
      <xdr:rowOff>9525</xdr:rowOff>
    </xdr:from>
    <xdr:ext cx="104775" cy="209550"/>
    <xdr:sp macro="" textlink="">
      <xdr:nvSpPr>
        <xdr:cNvPr id="320" name="Text Box 113"/>
        <xdr:cNvSpPr txBox="1">
          <a:spLocks noChangeArrowheads="1"/>
        </xdr:cNvSpPr>
      </xdr:nvSpPr>
      <xdr:spPr bwMode="auto">
        <a:xfrm>
          <a:off x="5438775" y="40805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176</xdr:row>
      <xdr:rowOff>9525</xdr:rowOff>
    </xdr:from>
    <xdr:ext cx="104775" cy="209550"/>
    <xdr:sp macro="" textlink="">
      <xdr:nvSpPr>
        <xdr:cNvPr id="321" name="Text Box 113"/>
        <xdr:cNvSpPr txBox="1">
          <a:spLocks noChangeArrowheads="1"/>
        </xdr:cNvSpPr>
      </xdr:nvSpPr>
      <xdr:spPr bwMode="auto">
        <a:xfrm>
          <a:off x="5438775" y="408051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177</xdr:row>
      <xdr:rowOff>9525</xdr:rowOff>
    </xdr:from>
    <xdr:ext cx="104775" cy="209550"/>
    <xdr:sp macro="" textlink="">
      <xdr:nvSpPr>
        <xdr:cNvPr id="322" name="Text Box 113"/>
        <xdr:cNvSpPr txBox="1">
          <a:spLocks noChangeArrowheads="1"/>
        </xdr:cNvSpPr>
      </xdr:nvSpPr>
      <xdr:spPr bwMode="auto">
        <a:xfrm>
          <a:off x="5438775" y="41128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177</xdr:row>
      <xdr:rowOff>9525</xdr:rowOff>
    </xdr:from>
    <xdr:ext cx="104775" cy="209550"/>
    <xdr:sp macro="" textlink="">
      <xdr:nvSpPr>
        <xdr:cNvPr id="323" name="Text Box 113"/>
        <xdr:cNvSpPr txBox="1">
          <a:spLocks noChangeArrowheads="1"/>
        </xdr:cNvSpPr>
      </xdr:nvSpPr>
      <xdr:spPr bwMode="auto">
        <a:xfrm>
          <a:off x="5438775" y="41128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177</xdr:row>
      <xdr:rowOff>9525</xdr:rowOff>
    </xdr:from>
    <xdr:ext cx="104775" cy="209550"/>
    <xdr:sp macro="" textlink="">
      <xdr:nvSpPr>
        <xdr:cNvPr id="324" name="Text Box 113"/>
        <xdr:cNvSpPr txBox="1">
          <a:spLocks noChangeArrowheads="1"/>
        </xdr:cNvSpPr>
      </xdr:nvSpPr>
      <xdr:spPr bwMode="auto">
        <a:xfrm>
          <a:off x="5438775" y="41128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177</xdr:row>
      <xdr:rowOff>9525</xdr:rowOff>
    </xdr:from>
    <xdr:ext cx="104775" cy="209550"/>
    <xdr:sp macro="" textlink="">
      <xdr:nvSpPr>
        <xdr:cNvPr id="325" name="Text Box 113"/>
        <xdr:cNvSpPr txBox="1">
          <a:spLocks noChangeArrowheads="1"/>
        </xdr:cNvSpPr>
      </xdr:nvSpPr>
      <xdr:spPr bwMode="auto">
        <a:xfrm>
          <a:off x="5438775" y="41128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178</xdr:row>
      <xdr:rowOff>9525</xdr:rowOff>
    </xdr:from>
    <xdr:ext cx="104775" cy="209550"/>
    <xdr:sp macro="" textlink="">
      <xdr:nvSpPr>
        <xdr:cNvPr id="326" name="Text Box 113"/>
        <xdr:cNvSpPr txBox="1">
          <a:spLocks noChangeArrowheads="1"/>
        </xdr:cNvSpPr>
      </xdr:nvSpPr>
      <xdr:spPr bwMode="auto">
        <a:xfrm>
          <a:off x="5438775" y="4131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178</xdr:row>
      <xdr:rowOff>9525</xdr:rowOff>
    </xdr:from>
    <xdr:ext cx="104775" cy="209550"/>
    <xdr:sp macro="" textlink="">
      <xdr:nvSpPr>
        <xdr:cNvPr id="327" name="Text Box 113"/>
        <xdr:cNvSpPr txBox="1">
          <a:spLocks noChangeArrowheads="1"/>
        </xdr:cNvSpPr>
      </xdr:nvSpPr>
      <xdr:spPr bwMode="auto">
        <a:xfrm>
          <a:off x="5438775" y="4131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178</xdr:row>
      <xdr:rowOff>9525</xdr:rowOff>
    </xdr:from>
    <xdr:ext cx="104775" cy="209550"/>
    <xdr:sp macro="" textlink="">
      <xdr:nvSpPr>
        <xdr:cNvPr id="328" name="Text Box 113"/>
        <xdr:cNvSpPr txBox="1">
          <a:spLocks noChangeArrowheads="1"/>
        </xdr:cNvSpPr>
      </xdr:nvSpPr>
      <xdr:spPr bwMode="auto">
        <a:xfrm>
          <a:off x="5438775" y="4131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178</xdr:row>
      <xdr:rowOff>9525</xdr:rowOff>
    </xdr:from>
    <xdr:ext cx="104775" cy="209550"/>
    <xdr:sp macro="" textlink="">
      <xdr:nvSpPr>
        <xdr:cNvPr id="329" name="Text Box 113"/>
        <xdr:cNvSpPr txBox="1">
          <a:spLocks noChangeArrowheads="1"/>
        </xdr:cNvSpPr>
      </xdr:nvSpPr>
      <xdr:spPr bwMode="auto">
        <a:xfrm>
          <a:off x="5438775" y="41319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179</xdr:row>
      <xdr:rowOff>9525</xdr:rowOff>
    </xdr:from>
    <xdr:ext cx="104775" cy="209550"/>
    <xdr:sp macro="" textlink="">
      <xdr:nvSpPr>
        <xdr:cNvPr id="330" name="Text Box 113"/>
        <xdr:cNvSpPr txBox="1">
          <a:spLocks noChangeArrowheads="1"/>
        </xdr:cNvSpPr>
      </xdr:nvSpPr>
      <xdr:spPr bwMode="auto">
        <a:xfrm>
          <a:off x="5438775" y="41509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179</xdr:row>
      <xdr:rowOff>9525</xdr:rowOff>
    </xdr:from>
    <xdr:ext cx="104775" cy="209550"/>
    <xdr:sp macro="" textlink="">
      <xdr:nvSpPr>
        <xdr:cNvPr id="331" name="Text Box 113"/>
        <xdr:cNvSpPr txBox="1">
          <a:spLocks noChangeArrowheads="1"/>
        </xdr:cNvSpPr>
      </xdr:nvSpPr>
      <xdr:spPr bwMode="auto">
        <a:xfrm>
          <a:off x="5438775" y="41509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179</xdr:row>
      <xdr:rowOff>9525</xdr:rowOff>
    </xdr:from>
    <xdr:ext cx="104775" cy="209550"/>
    <xdr:sp macro="" textlink="">
      <xdr:nvSpPr>
        <xdr:cNvPr id="332" name="Text Box 113"/>
        <xdr:cNvSpPr txBox="1">
          <a:spLocks noChangeArrowheads="1"/>
        </xdr:cNvSpPr>
      </xdr:nvSpPr>
      <xdr:spPr bwMode="auto">
        <a:xfrm>
          <a:off x="5438775" y="41509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179</xdr:row>
      <xdr:rowOff>9525</xdr:rowOff>
    </xdr:from>
    <xdr:ext cx="104775" cy="209550"/>
    <xdr:sp macro="" textlink="">
      <xdr:nvSpPr>
        <xdr:cNvPr id="333" name="Text Box 113"/>
        <xdr:cNvSpPr txBox="1">
          <a:spLocks noChangeArrowheads="1"/>
        </xdr:cNvSpPr>
      </xdr:nvSpPr>
      <xdr:spPr bwMode="auto">
        <a:xfrm>
          <a:off x="5438775" y="41509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334" name="Text Box 113"/>
        <xdr:cNvSpPr txBox="1">
          <a:spLocks noChangeArrowheads="1"/>
        </xdr:cNvSpPr>
      </xdr:nvSpPr>
      <xdr:spPr bwMode="auto">
        <a:xfrm>
          <a:off x="5438775" y="41700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335" name="Text Box 113"/>
        <xdr:cNvSpPr txBox="1">
          <a:spLocks noChangeArrowheads="1"/>
        </xdr:cNvSpPr>
      </xdr:nvSpPr>
      <xdr:spPr bwMode="auto">
        <a:xfrm>
          <a:off x="5438775" y="41700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336" name="Text Box 113"/>
        <xdr:cNvSpPr txBox="1">
          <a:spLocks noChangeArrowheads="1"/>
        </xdr:cNvSpPr>
      </xdr:nvSpPr>
      <xdr:spPr bwMode="auto">
        <a:xfrm>
          <a:off x="5438775" y="41700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180</xdr:row>
      <xdr:rowOff>9525</xdr:rowOff>
    </xdr:from>
    <xdr:ext cx="104775" cy="209550"/>
    <xdr:sp macro="" textlink="">
      <xdr:nvSpPr>
        <xdr:cNvPr id="337" name="Text Box 113"/>
        <xdr:cNvSpPr txBox="1">
          <a:spLocks noChangeArrowheads="1"/>
        </xdr:cNvSpPr>
      </xdr:nvSpPr>
      <xdr:spPr bwMode="auto">
        <a:xfrm>
          <a:off x="5438775" y="41700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181</xdr:row>
      <xdr:rowOff>9525</xdr:rowOff>
    </xdr:from>
    <xdr:ext cx="104775" cy="209550"/>
    <xdr:sp macro="" textlink="">
      <xdr:nvSpPr>
        <xdr:cNvPr id="338" name="Text Box 113"/>
        <xdr:cNvSpPr txBox="1">
          <a:spLocks noChangeArrowheads="1"/>
        </xdr:cNvSpPr>
      </xdr:nvSpPr>
      <xdr:spPr bwMode="auto">
        <a:xfrm>
          <a:off x="5438775" y="41890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181</xdr:row>
      <xdr:rowOff>9525</xdr:rowOff>
    </xdr:from>
    <xdr:ext cx="104775" cy="209550"/>
    <xdr:sp macro="" textlink="">
      <xdr:nvSpPr>
        <xdr:cNvPr id="339" name="Text Box 113"/>
        <xdr:cNvSpPr txBox="1">
          <a:spLocks noChangeArrowheads="1"/>
        </xdr:cNvSpPr>
      </xdr:nvSpPr>
      <xdr:spPr bwMode="auto">
        <a:xfrm>
          <a:off x="5438775" y="41890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181</xdr:row>
      <xdr:rowOff>9525</xdr:rowOff>
    </xdr:from>
    <xdr:ext cx="104775" cy="209550"/>
    <xdr:sp macro="" textlink="">
      <xdr:nvSpPr>
        <xdr:cNvPr id="340" name="Text Box 113"/>
        <xdr:cNvSpPr txBox="1">
          <a:spLocks noChangeArrowheads="1"/>
        </xdr:cNvSpPr>
      </xdr:nvSpPr>
      <xdr:spPr bwMode="auto">
        <a:xfrm>
          <a:off x="5438775" y="41890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181</xdr:row>
      <xdr:rowOff>9525</xdr:rowOff>
    </xdr:from>
    <xdr:ext cx="104775" cy="209550"/>
    <xdr:sp macro="" textlink="">
      <xdr:nvSpPr>
        <xdr:cNvPr id="341" name="Text Box 113"/>
        <xdr:cNvSpPr txBox="1">
          <a:spLocks noChangeArrowheads="1"/>
        </xdr:cNvSpPr>
      </xdr:nvSpPr>
      <xdr:spPr bwMode="auto">
        <a:xfrm>
          <a:off x="5438775" y="41890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182</xdr:row>
      <xdr:rowOff>9525</xdr:rowOff>
    </xdr:from>
    <xdr:ext cx="104775" cy="209550"/>
    <xdr:sp macro="" textlink="">
      <xdr:nvSpPr>
        <xdr:cNvPr id="342" name="Text Box 113"/>
        <xdr:cNvSpPr txBox="1">
          <a:spLocks noChangeArrowheads="1"/>
        </xdr:cNvSpPr>
      </xdr:nvSpPr>
      <xdr:spPr bwMode="auto">
        <a:xfrm>
          <a:off x="5438775" y="42081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182</xdr:row>
      <xdr:rowOff>9525</xdr:rowOff>
    </xdr:from>
    <xdr:ext cx="104775" cy="209550"/>
    <xdr:sp macro="" textlink="">
      <xdr:nvSpPr>
        <xdr:cNvPr id="343" name="Text Box 113"/>
        <xdr:cNvSpPr txBox="1">
          <a:spLocks noChangeArrowheads="1"/>
        </xdr:cNvSpPr>
      </xdr:nvSpPr>
      <xdr:spPr bwMode="auto">
        <a:xfrm>
          <a:off x="5438775" y="42081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182</xdr:row>
      <xdr:rowOff>9525</xdr:rowOff>
    </xdr:from>
    <xdr:ext cx="104775" cy="209550"/>
    <xdr:sp macro="" textlink="">
      <xdr:nvSpPr>
        <xdr:cNvPr id="344" name="Text Box 113"/>
        <xdr:cNvSpPr txBox="1">
          <a:spLocks noChangeArrowheads="1"/>
        </xdr:cNvSpPr>
      </xdr:nvSpPr>
      <xdr:spPr bwMode="auto">
        <a:xfrm>
          <a:off x="5438775" y="42081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182</xdr:row>
      <xdr:rowOff>9524</xdr:rowOff>
    </xdr:from>
    <xdr:ext cx="159955" cy="226959"/>
    <xdr:sp macro="" textlink="">
      <xdr:nvSpPr>
        <xdr:cNvPr id="345" name="Text Box 113"/>
        <xdr:cNvSpPr txBox="1">
          <a:spLocks noChangeArrowheads="1"/>
        </xdr:cNvSpPr>
      </xdr:nvSpPr>
      <xdr:spPr bwMode="auto">
        <a:xfrm>
          <a:off x="5438775" y="42081449"/>
          <a:ext cx="159955" cy="22695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183</xdr:row>
      <xdr:rowOff>9525</xdr:rowOff>
    </xdr:from>
    <xdr:ext cx="104775" cy="209550"/>
    <xdr:sp macro="" textlink="">
      <xdr:nvSpPr>
        <xdr:cNvPr id="346" name="Text Box 113"/>
        <xdr:cNvSpPr txBox="1">
          <a:spLocks noChangeArrowheads="1"/>
        </xdr:cNvSpPr>
      </xdr:nvSpPr>
      <xdr:spPr bwMode="auto">
        <a:xfrm>
          <a:off x="5438775" y="4227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183</xdr:row>
      <xdr:rowOff>9525</xdr:rowOff>
    </xdr:from>
    <xdr:ext cx="104775" cy="209550"/>
    <xdr:sp macro="" textlink="">
      <xdr:nvSpPr>
        <xdr:cNvPr id="347" name="Text Box 113"/>
        <xdr:cNvSpPr txBox="1">
          <a:spLocks noChangeArrowheads="1"/>
        </xdr:cNvSpPr>
      </xdr:nvSpPr>
      <xdr:spPr bwMode="auto">
        <a:xfrm>
          <a:off x="5438775" y="4227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183</xdr:row>
      <xdr:rowOff>9525</xdr:rowOff>
    </xdr:from>
    <xdr:ext cx="104775" cy="209550"/>
    <xdr:sp macro="" textlink="">
      <xdr:nvSpPr>
        <xdr:cNvPr id="348" name="Text Box 113"/>
        <xdr:cNvSpPr txBox="1">
          <a:spLocks noChangeArrowheads="1"/>
        </xdr:cNvSpPr>
      </xdr:nvSpPr>
      <xdr:spPr bwMode="auto">
        <a:xfrm>
          <a:off x="5438775" y="4227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183</xdr:row>
      <xdr:rowOff>9525</xdr:rowOff>
    </xdr:from>
    <xdr:ext cx="104775" cy="209550"/>
    <xdr:sp macro="" textlink="">
      <xdr:nvSpPr>
        <xdr:cNvPr id="349" name="Text Box 113"/>
        <xdr:cNvSpPr txBox="1">
          <a:spLocks noChangeArrowheads="1"/>
        </xdr:cNvSpPr>
      </xdr:nvSpPr>
      <xdr:spPr bwMode="auto">
        <a:xfrm>
          <a:off x="5438775" y="422719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184</xdr:row>
      <xdr:rowOff>9525</xdr:rowOff>
    </xdr:from>
    <xdr:ext cx="104775" cy="209550"/>
    <xdr:sp macro="" textlink="">
      <xdr:nvSpPr>
        <xdr:cNvPr id="350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152</xdr:row>
      <xdr:rowOff>9525</xdr:rowOff>
    </xdr:from>
    <xdr:ext cx="104775" cy="209550"/>
    <xdr:sp macro="" textlink="">
      <xdr:nvSpPr>
        <xdr:cNvPr id="351" name="Text Box 113"/>
        <xdr:cNvSpPr txBox="1">
          <a:spLocks noChangeArrowheads="1"/>
        </xdr:cNvSpPr>
      </xdr:nvSpPr>
      <xdr:spPr bwMode="auto">
        <a:xfrm>
          <a:off x="5438775" y="3596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5</xdr:col>
      <xdr:colOff>0</xdr:colOff>
      <xdr:row>152</xdr:row>
      <xdr:rowOff>9525</xdr:rowOff>
    </xdr:from>
    <xdr:ext cx="104775" cy="209550"/>
    <xdr:sp macro="" textlink="">
      <xdr:nvSpPr>
        <xdr:cNvPr id="352" name="Text Box 113"/>
        <xdr:cNvSpPr txBox="1">
          <a:spLocks noChangeArrowheads="1"/>
        </xdr:cNvSpPr>
      </xdr:nvSpPr>
      <xdr:spPr bwMode="auto">
        <a:xfrm>
          <a:off x="5438775" y="359664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6</xdr:col>
      <xdr:colOff>0</xdr:colOff>
      <xdr:row>184</xdr:row>
      <xdr:rowOff>9525</xdr:rowOff>
    </xdr:from>
    <xdr:ext cx="104775" cy="209550"/>
    <xdr:sp macro="" textlink="">
      <xdr:nvSpPr>
        <xdr:cNvPr id="353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0</xdr:colOff>
      <xdr:row>184</xdr:row>
      <xdr:rowOff>9525</xdr:rowOff>
    </xdr:from>
    <xdr:ext cx="104775" cy="209550"/>
    <xdr:sp macro="" textlink="">
      <xdr:nvSpPr>
        <xdr:cNvPr id="354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8</xdr:col>
      <xdr:colOff>0</xdr:colOff>
      <xdr:row>184</xdr:row>
      <xdr:rowOff>9525</xdr:rowOff>
    </xdr:from>
    <xdr:ext cx="104775" cy="209550"/>
    <xdr:sp macro="" textlink="">
      <xdr:nvSpPr>
        <xdr:cNvPr id="355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0</xdr:colOff>
      <xdr:row>184</xdr:row>
      <xdr:rowOff>9525</xdr:rowOff>
    </xdr:from>
    <xdr:ext cx="104775" cy="209550"/>
    <xdr:sp macro="" textlink="">
      <xdr:nvSpPr>
        <xdr:cNvPr id="356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10</xdr:col>
      <xdr:colOff>0</xdr:colOff>
      <xdr:row>184</xdr:row>
      <xdr:rowOff>9525</xdr:rowOff>
    </xdr:from>
    <xdr:ext cx="104775" cy="209550"/>
    <xdr:sp macro="" textlink="">
      <xdr:nvSpPr>
        <xdr:cNvPr id="357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11</xdr:col>
      <xdr:colOff>0</xdr:colOff>
      <xdr:row>184</xdr:row>
      <xdr:rowOff>9525</xdr:rowOff>
    </xdr:from>
    <xdr:ext cx="104775" cy="209550"/>
    <xdr:sp macro="" textlink="">
      <xdr:nvSpPr>
        <xdr:cNvPr id="358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12</xdr:col>
      <xdr:colOff>0</xdr:colOff>
      <xdr:row>184</xdr:row>
      <xdr:rowOff>9525</xdr:rowOff>
    </xdr:from>
    <xdr:ext cx="104775" cy="209550"/>
    <xdr:sp macro="" textlink="">
      <xdr:nvSpPr>
        <xdr:cNvPr id="359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13</xdr:col>
      <xdr:colOff>0</xdr:colOff>
      <xdr:row>184</xdr:row>
      <xdr:rowOff>9525</xdr:rowOff>
    </xdr:from>
    <xdr:ext cx="104775" cy="209550"/>
    <xdr:sp macro="" textlink="">
      <xdr:nvSpPr>
        <xdr:cNvPr id="360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14</xdr:col>
      <xdr:colOff>0</xdr:colOff>
      <xdr:row>184</xdr:row>
      <xdr:rowOff>9525</xdr:rowOff>
    </xdr:from>
    <xdr:ext cx="104775" cy="209550"/>
    <xdr:sp macro="" textlink="">
      <xdr:nvSpPr>
        <xdr:cNvPr id="361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15</xdr:col>
      <xdr:colOff>0</xdr:colOff>
      <xdr:row>184</xdr:row>
      <xdr:rowOff>9525</xdr:rowOff>
    </xdr:from>
    <xdr:ext cx="104775" cy="209550"/>
    <xdr:sp macro="" textlink="">
      <xdr:nvSpPr>
        <xdr:cNvPr id="362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16</xdr:col>
      <xdr:colOff>0</xdr:colOff>
      <xdr:row>184</xdr:row>
      <xdr:rowOff>9525</xdr:rowOff>
    </xdr:from>
    <xdr:ext cx="104775" cy="209550"/>
    <xdr:sp macro="" textlink="">
      <xdr:nvSpPr>
        <xdr:cNvPr id="363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17</xdr:col>
      <xdr:colOff>0</xdr:colOff>
      <xdr:row>184</xdr:row>
      <xdr:rowOff>9525</xdr:rowOff>
    </xdr:from>
    <xdr:ext cx="104775" cy="209550"/>
    <xdr:sp macro="" textlink="">
      <xdr:nvSpPr>
        <xdr:cNvPr id="364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18</xdr:col>
      <xdr:colOff>0</xdr:colOff>
      <xdr:row>184</xdr:row>
      <xdr:rowOff>9525</xdr:rowOff>
    </xdr:from>
    <xdr:ext cx="104775" cy="209550"/>
    <xdr:sp macro="" textlink="">
      <xdr:nvSpPr>
        <xdr:cNvPr id="365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184</xdr:row>
      <xdr:rowOff>9525</xdr:rowOff>
    </xdr:from>
    <xdr:ext cx="104775" cy="209550"/>
    <xdr:sp macro="" textlink="">
      <xdr:nvSpPr>
        <xdr:cNvPr id="366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20</xdr:col>
      <xdr:colOff>0</xdr:colOff>
      <xdr:row>184</xdr:row>
      <xdr:rowOff>9525</xdr:rowOff>
    </xdr:from>
    <xdr:ext cx="104775" cy="209550"/>
    <xdr:sp macro="" textlink="">
      <xdr:nvSpPr>
        <xdr:cNvPr id="367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184</xdr:row>
      <xdr:rowOff>9525</xdr:rowOff>
    </xdr:from>
    <xdr:ext cx="104775" cy="209550"/>
    <xdr:sp macro="" textlink="">
      <xdr:nvSpPr>
        <xdr:cNvPr id="368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24</xdr:col>
      <xdr:colOff>0</xdr:colOff>
      <xdr:row>184</xdr:row>
      <xdr:rowOff>9525</xdr:rowOff>
    </xdr:from>
    <xdr:ext cx="104775" cy="209550"/>
    <xdr:sp macro="" textlink="">
      <xdr:nvSpPr>
        <xdr:cNvPr id="369" name="Text Box 113"/>
        <xdr:cNvSpPr txBox="1">
          <a:spLocks noChangeArrowheads="1"/>
        </xdr:cNvSpPr>
      </xdr:nvSpPr>
      <xdr:spPr bwMode="auto">
        <a:xfrm>
          <a:off x="7505700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184</xdr:row>
      <xdr:rowOff>9525</xdr:rowOff>
    </xdr:from>
    <xdr:ext cx="104775" cy="209550"/>
    <xdr:sp macro="" textlink="">
      <xdr:nvSpPr>
        <xdr:cNvPr id="370" name="Text Box 113"/>
        <xdr:cNvSpPr txBox="1">
          <a:spLocks noChangeArrowheads="1"/>
        </xdr:cNvSpPr>
      </xdr:nvSpPr>
      <xdr:spPr bwMode="auto">
        <a:xfrm>
          <a:off x="5438775" y="424624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182"/>
  <sheetViews>
    <sheetView zoomScaleNormal="100" workbookViewId="0">
      <selection sqref="A1:XFD1048576"/>
    </sheetView>
  </sheetViews>
  <sheetFormatPr baseColWidth="10" defaultColWidth="11.42578125" defaultRowHeight="13.5" x14ac:dyDescent="0.25"/>
  <cols>
    <col min="1" max="1" width="8.28515625" style="14" customWidth="1"/>
    <col min="2" max="2" width="13.28515625" style="12" customWidth="1"/>
    <col min="3" max="3" width="38.28515625" style="13" customWidth="1"/>
    <col min="4" max="4" width="13" style="12" customWidth="1"/>
    <col min="5" max="5" width="11.85546875" style="12" customWidth="1"/>
    <col min="6" max="6" width="14.85546875" style="12" bestFit="1" customWidth="1"/>
    <col min="7" max="7" width="13.5703125" style="12" customWidth="1"/>
    <col min="8" max="8" width="12.42578125" style="14" customWidth="1"/>
    <col min="9" max="10" width="12.28515625" style="14" customWidth="1"/>
    <col min="11" max="11" width="12.42578125" style="14" customWidth="1"/>
    <col min="12" max="12" width="11.42578125" style="14"/>
    <col min="13" max="14" width="12.85546875" style="14" customWidth="1"/>
    <col min="15" max="15" width="11.42578125" style="14"/>
    <col min="16" max="16" width="13.85546875" style="14" customWidth="1"/>
    <col min="17" max="17" width="12.85546875" style="14" customWidth="1"/>
    <col min="18" max="18" width="11.42578125" style="14"/>
    <col min="19" max="19" width="19.85546875" style="14" customWidth="1"/>
    <col min="20" max="16384" width="11.42578125" style="14"/>
  </cols>
  <sheetData>
    <row r="1" spans="1:19" s="1" customFormat="1" ht="93" customHeight="1" x14ac:dyDescent="0.2">
      <c r="C1" s="2"/>
    </row>
    <row r="2" spans="1:19" s="1" customFormat="1" ht="30" customHeight="1" x14ac:dyDescent="0.2">
      <c r="A2" s="59" t="s">
        <v>212</v>
      </c>
      <c r="B2" s="60"/>
      <c r="C2" s="60"/>
      <c r="D2" s="60"/>
      <c r="E2" s="60"/>
      <c r="F2" s="60"/>
      <c r="G2" s="60"/>
      <c r="H2" s="60"/>
      <c r="I2" s="60"/>
      <c r="J2" s="60"/>
      <c r="K2" s="32"/>
      <c r="L2" s="32"/>
      <c r="M2" s="32"/>
      <c r="N2" s="32"/>
      <c r="O2" s="32"/>
      <c r="P2" s="32"/>
      <c r="Q2" s="32"/>
      <c r="R2" s="32"/>
      <c r="S2" s="32"/>
    </row>
    <row r="3" spans="1:19" s="1" customFormat="1" ht="27" customHeight="1" x14ac:dyDescent="0.2">
      <c r="A3" s="63"/>
      <c r="B3" s="64"/>
      <c r="C3" s="65"/>
      <c r="D3" s="21">
        <v>1</v>
      </c>
      <c r="E3" s="21">
        <v>2</v>
      </c>
      <c r="F3" s="21">
        <v>3</v>
      </c>
      <c r="G3" s="21">
        <v>4</v>
      </c>
      <c r="H3" s="21">
        <v>5</v>
      </c>
      <c r="I3" s="21">
        <v>6</v>
      </c>
      <c r="J3" s="21">
        <v>7</v>
      </c>
      <c r="K3" s="21">
        <v>8</v>
      </c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31"/>
    </row>
    <row r="4" spans="1:19" s="3" customFormat="1" ht="15" customHeight="1" x14ac:dyDescent="0.25">
      <c r="A4" s="55" t="s">
        <v>0</v>
      </c>
      <c r="B4" s="55" t="s">
        <v>1</v>
      </c>
      <c r="C4" s="61" t="s">
        <v>2</v>
      </c>
      <c r="D4" s="55" t="s">
        <v>179</v>
      </c>
      <c r="E4" s="55" t="s">
        <v>180</v>
      </c>
      <c r="F4" s="55" t="s">
        <v>181</v>
      </c>
      <c r="G4" s="55" t="s">
        <v>182</v>
      </c>
      <c r="H4" s="55" t="s">
        <v>183</v>
      </c>
      <c r="I4" s="55" t="s">
        <v>184</v>
      </c>
      <c r="J4" s="55" t="s">
        <v>186</v>
      </c>
      <c r="K4" s="55" t="s">
        <v>187</v>
      </c>
      <c r="L4" s="55" t="s">
        <v>188</v>
      </c>
      <c r="M4" s="55" t="s">
        <v>191</v>
      </c>
      <c r="N4" s="55" t="s">
        <v>192</v>
      </c>
      <c r="O4" s="55" t="s">
        <v>196</v>
      </c>
      <c r="P4" s="55" t="s">
        <v>199</v>
      </c>
      <c r="Q4" s="55" t="s">
        <v>205</v>
      </c>
      <c r="R4" s="55" t="s">
        <v>208</v>
      </c>
      <c r="S4" s="57" t="s">
        <v>210</v>
      </c>
    </row>
    <row r="5" spans="1:19" s="3" customFormat="1" ht="56.45" customHeight="1" x14ac:dyDescent="0.25">
      <c r="A5" s="56"/>
      <c r="B5" s="56"/>
      <c r="C5" s="62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8"/>
    </row>
    <row r="6" spans="1:19" s="3" customFormat="1" ht="14.25" customHeight="1" x14ac:dyDescent="0.25">
      <c r="A6" s="15">
        <v>1000</v>
      </c>
      <c r="B6" s="16">
        <v>1440</v>
      </c>
      <c r="C6" s="17" t="s">
        <v>177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1069712.1000000001</v>
      </c>
      <c r="J6" s="19">
        <v>0</v>
      </c>
      <c r="K6" s="19">
        <v>1109980</v>
      </c>
      <c r="L6" s="19">
        <v>0</v>
      </c>
      <c r="M6" s="19">
        <v>0</v>
      </c>
      <c r="N6" s="19">
        <v>0</v>
      </c>
      <c r="O6" s="19">
        <v>464086.8</v>
      </c>
      <c r="P6" s="19">
        <v>0</v>
      </c>
      <c r="Q6" s="19">
        <v>0</v>
      </c>
      <c r="R6" s="19">
        <v>1533001.5</v>
      </c>
      <c r="S6" s="19">
        <f>SUM(D6:R6)</f>
        <v>4176780.4</v>
      </c>
    </row>
    <row r="7" spans="1:19" s="5" customFormat="1" x14ac:dyDescent="0.2">
      <c r="A7" s="15">
        <v>2000</v>
      </c>
      <c r="B7" s="16">
        <v>2111</v>
      </c>
      <c r="C7" s="17" t="s">
        <v>3</v>
      </c>
      <c r="D7" s="19">
        <f>24000+100000+70000+120001</f>
        <v>314001</v>
      </c>
      <c r="E7" s="19">
        <v>359776</v>
      </c>
      <c r="F7" s="19">
        <v>442461</v>
      </c>
      <c r="G7" s="19">
        <v>138000</v>
      </c>
      <c r="H7" s="19">
        <f>110399+52855+42000.24</f>
        <v>205254.24</v>
      </c>
      <c r="I7" s="19">
        <v>326781.92</v>
      </c>
      <c r="J7" s="19">
        <v>138104.26</v>
      </c>
      <c r="K7" s="19">
        <v>322900</v>
      </c>
      <c r="L7" s="19">
        <v>229200</v>
      </c>
      <c r="M7" s="19">
        <v>285630</v>
      </c>
      <c r="N7" s="20">
        <v>66608.14</v>
      </c>
      <c r="O7" s="19">
        <v>127010.82</v>
      </c>
      <c r="P7" s="19">
        <v>119660.32</v>
      </c>
      <c r="Q7" s="23">
        <v>2255713</v>
      </c>
      <c r="R7" s="19">
        <v>284819</v>
      </c>
      <c r="S7" s="19">
        <f t="shared" ref="S7:S70" si="0">SUM(D7:R7)</f>
        <v>5615919.6999999993</v>
      </c>
    </row>
    <row r="8" spans="1:19" s="5" customFormat="1" x14ac:dyDescent="0.2">
      <c r="A8" s="15">
        <v>2000</v>
      </c>
      <c r="B8" s="16">
        <v>2112</v>
      </c>
      <c r="C8" s="18" t="s">
        <v>4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82494.490000000005</v>
      </c>
      <c r="K8" s="19">
        <v>0</v>
      </c>
      <c r="L8" s="19">
        <v>0</v>
      </c>
      <c r="M8" s="19">
        <v>0</v>
      </c>
      <c r="N8" s="20">
        <v>0</v>
      </c>
      <c r="O8" s="19">
        <v>0</v>
      </c>
      <c r="P8" s="19">
        <v>0</v>
      </c>
      <c r="Q8" s="19">
        <v>0</v>
      </c>
      <c r="R8" s="19">
        <v>0</v>
      </c>
      <c r="S8" s="19">
        <f t="shared" si="0"/>
        <v>82494.490000000005</v>
      </c>
    </row>
    <row r="9" spans="1:19" s="5" customFormat="1" x14ac:dyDescent="0.2">
      <c r="A9" s="15">
        <v>2000</v>
      </c>
      <c r="B9" s="16">
        <v>2121</v>
      </c>
      <c r="C9" s="17" t="s">
        <v>5</v>
      </c>
      <c r="D9" s="19">
        <v>0</v>
      </c>
      <c r="E9" s="19">
        <v>0</v>
      </c>
      <c r="F9" s="19">
        <v>43976</v>
      </c>
      <c r="G9" s="19">
        <v>24000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20">
        <v>0</v>
      </c>
      <c r="O9" s="19">
        <v>0</v>
      </c>
      <c r="P9" s="19">
        <v>0</v>
      </c>
      <c r="Q9" s="19">
        <v>0</v>
      </c>
      <c r="R9" s="19">
        <v>14520</v>
      </c>
      <c r="S9" s="19">
        <f t="shared" si="0"/>
        <v>82496</v>
      </c>
    </row>
    <row r="10" spans="1:19" s="5" customFormat="1" x14ac:dyDescent="0.2">
      <c r="A10" s="15">
        <v>2000</v>
      </c>
      <c r="B10" s="16">
        <v>2131</v>
      </c>
      <c r="C10" s="17" t="s">
        <v>6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20">
        <v>0</v>
      </c>
      <c r="O10" s="19">
        <v>0</v>
      </c>
      <c r="P10" s="19">
        <v>0</v>
      </c>
      <c r="Q10" s="19">
        <v>0</v>
      </c>
      <c r="R10" s="19">
        <v>0</v>
      </c>
      <c r="S10" s="19">
        <f t="shared" si="0"/>
        <v>0</v>
      </c>
    </row>
    <row r="11" spans="1:19" s="5" customFormat="1" ht="25.5" x14ac:dyDescent="0.2">
      <c r="A11" s="15">
        <v>2000</v>
      </c>
      <c r="B11" s="16">
        <v>2141</v>
      </c>
      <c r="C11" s="17" t="s">
        <v>7</v>
      </c>
      <c r="D11" s="19">
        <f>6000+168000</f>
        <v>174000</v>
      </c>
      <c r="E11" s="19">
        <v>95000</v>
      </c>
      <c r="F11" s="19">
        <v>76736</v>
      </c>
      <c r="G11" s="19">
        <v>30000</v>
      </c>
      <c r="H11" s="19">
        <f>0+25800+36000</f>
        <v>61800</v>
      </c>
      <c r="I11" s="19">
        <v>395236</v>
      </c>
      <c r="J11" s="19">
        <v>150584.9</v>
      </c>
      <c r="K11" s="19">
        <v>524000</v>
      </c>
      <c r="L11" s="19">
        <v>228000</v>
      </c>
      <c r="M11" s="19">
        <v>20000</v>
      </c>
      <c r="N11" s="20">
        <v>0</v>
      </c>
      <c r="O11" s="19">
        <v>89000</v>
      </c>
      <c r="P11" s="19">
        <v>120000</v>
      </c>
      <c r="Q11" s="23">
        <v>2343516</v>
      </c>
      <c r="R11" s="19">
        <v>99000</v>
      </c>
      <c r="S11" s="19">
        <f t="shared" si="0"/>
        <v>4406872.9000000004</v>
      </c>
    </row>
    <row r="12" spans="1:19" s="5" customFormat="1" x14ac:dyDescent="0.2">
      <c r="A12" s="15">
        <v>2000</v>
      </c>
      <c r="B12" s="16">
        <v>2151</v>
      </c>
      <c r="C12" s="17" t="s">
        <v>8</v>
      </c>
      <c r="D12" s="19">
        <f>360000+123000</f>
        <v>483000</v>
      </c>
      <c r="E12" s="19">
        <v>0</v>
      </c>
      <c r="F12" s="19">
        <v>0</v>
      </c>
      <c r="G12" s="19">
        <v>0</v>
      </c>
      <c r="H12" s="19">
        <f>0+23000+9262</f>
        <v>32262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20">
        <v>0</v>
      </c>
      <c r="O12" s="19">
        <v>0</v>
      </c>
      <c r="P12" s="19">
        <v>0</v>
      </c>
      <c r="Q12" s="19">
        <v>0</v>
      </c>
      <c r="R12" s="19">
        <v>25500</v>
      </c>
      <c r="S12" s="19">
        <f t="shared" si="0"/>
        <v>540762</v>
      </c>
    </row>
    <row r="13" spans="1:19" s="5" customFormat="1" x14ac:dyDescent="0.2">
      <c r="A13" s="15">
        <v>2000</v>
      </c>
      <c r="B13" s="16">
        <v>2161</v>
      </c>
      <c r="C13" s="17" t="s">
        <v>9</v>
      </c>
      <c r="D13" s="19">
        <f>70+81000</f>
        <v>81070</v>
      </c>
      <c r="E13" s="19">
        <v>210000</v>
      </c>
      <c r="F13" s="19">
        <v>605026</v>
      </c>
      <c r="G13" s="19">
        <v>122543</v>
      </c>
      <c r="H13" s="19">
        <f>69600+42000+23200</f>
        <v>134800</v>
      </c>
      <c r="I13" s="19">
        <v>234994</v>
      </c>
      <c r="J13" s="19">
        <v>76688.850000000006</v>
      </c>
      <c r="K13" s="19">
        <v>181000</v>
      </c>
      <c r="L13" s="19">
        <v>217752</v>
      </c>
      <c r="M13" s="19">
        <v>212000</v>
      </c>
      <c r="N13" s="20">
        <v>34405.480000000003</v>
      </c>
      <c r="O13" s="19">
        <v>180000</v>
      </c>
      <c r="P13" s="19">
        <v>99999.48</v>
      </c>
      <c r="Q13" s="23">
        <v>2221210</v>
      </c>
      <c r="R13" s="19">
        <v>658540</v>
      </c>
      <c r="S13" s="19">
        <f t="shared" si="0"/>
        <v>5270028.8100000005</v>
      </c>
    </row>
    <row r="14" spans="1:19" s="5" customFormat="1" x14ac:dyDescent="0.2">
      <c r="A14" s="15">
        <v>2000</v>
      </c>
      <c r="B14" s="16">
        <v>2171</v>
      </c>
      <c r="C14" s="17" t="s">
        <v>10</v>
      </c>
      <c r="D14" s="19">
        <v>28272</v>
      </c>
      <c r="E14" s="19">
        <v>0</v>
      </c>
      <c r="F14" s="19">
        <v>0</v>
      </c>
      <c r="G14" s="19">
        <v>0</v>
      </c>
      <c r="H14" s="19">
        <f>0+0+4404.76</f>
        <v>4404.76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>
        <v>0</v>
      </c>
      <c r="O14" s="19">
        <v>30000</v>
      </c>
      <c r="P14" s="19">
        <v>0</v>
      </c>
      <c r="Q14" s="19">
        <v>0</v>
      </c>
      <c r="R14" s="19">
        <v>4901</v>
      </c>
      <c r="S14" s="19">
        <f t="shared" si="0"/>
        <v>67577.760000000009</v>
      </c>
    </row>
    <row r="15" spans="1:19" s="5" customFormat="1" ht="25.5" x14ac:dyDescent="0.2">
      <c r="A15" s="15">
        <v>2000</v>
      </c>
      <c r="B15" s="16">
        <v>2181</v>
      </c>
      <c r="C15" s="17" t="s">
        <v>11</v>
      </c>
      <c r="D15" s="19">
        <v>30000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2000</v>
      </c>
      <c r="L15" s="19">
        <v>0</v>
      </c>
      <c r="M15" s="19">
        <v>0</v>
      </c>
      <c r="N15" s="20">
        <v>0</v>
      </c>
      <c r="O15" s="19">
        <v>0</v>
      </c>
      <c r="P15" s="19">
        <v>0</v>
      </c>
      <c r="Q15" s="19">
        <v>0</v>
      </c>
      <c r="R15" s="19">
        <v>0</v>
      </c>
      <c r="S15" s="19">
        <f t="shared" si="0"/>
        <v>32000</v>
      </c>
    </row>
    <row r="16" spans="1:19" s="5" customFormat="1" x14ac:dyDescent="0.2">
      <c r="A16" s="15">
        <v>2000</v>
      </c>
      <c r="B16" s="16">
        <v>2211</v>
      </c>
      <c r="C16" s="17" t="s">
        <v>12</v>
      </c>
      <c r="D16" s="19">
        <f>360000+360000+291672+390000</f>
        <v>1401672</v>
      </c>
      <c r="E16" s="19">
        <v>75000</v>
      </c>
      <c r="F16" s="19">
        <v>178330</v>
      </c>
      <c r="G16" s="19">
        <v>108000</v>
      </c>
      <c r="H16" s="19">
        <f>56233+24000+24000</f>
        <v>104233</v>
      </c>
      <c r="I16" s="19">
        <v>515155</v>
      </c>
      <c r="J16" s="19">
        <v>30028.33</v>
      </c>
      <c r="K16" s="19">
        <v>28000</v>
      </c>
      <c r="L16" s="19">
        <v>102000</v>
      </c>
      <c r="M16" s="19">
        <v>182100</v>
      </c>
      <c r="N16" s="20">
        <v>29120</v>
      </c>
      <c r="O16" s="19">
        <v>74400</v>
      </c>
      <c r="P16" s="19">
        <v>119960</v>
      </c>
      <c r="Q16" s="23">
        <v>7657918</v>
      </c>
      <c r="R16" s="19">
        <v>579000</v>
      </c>
      <c r="S16" s="19">
        <f t="shared" si="0"/>
        <v>11184916.33</v>
      </c>
    </row>
    <row r="17" spans="1:19" s="5" customFormat="1" x14ac:dyDescent="0.2">
      <c r="A17" s="15">
        <v>2000</v>
      </c>
      <c r="B17" s="16">
        <v>2212</v>
      </c>
      <c r="C17" s="17" t="s">
        <v>13</v>
      </c>
      <c r="D17" s="19">
        <v>0</v>
      </c>
      <c r="E17" s="19">
        <v>0</v>
      </c>
      <c r="F17" s="19">
        <v>932400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v>0</v>
      </c>
      <c r="O17" s="19">
        <v>0</v>
      </c>
      <c r="P17" s="19">
        <v>0</v>
      </c>
      <c r="Q17" s="23">
        <v>138084144</v>
      </c>
      <c r="R17" s="19">
        <v>0</v>
      </c>
      <c r="S17" s="19">
        <f t="shared" si="0"/>
        <v>139016544</v>
      </c>
    </row>
    <row r="18" spans="1:19" s="5" customFormat="1" ht="21.6" customHeight="1" x14ac:dyDescent="0.2">
      <c r="A18" s="15">
        <v>2000</v>
      </c>
      <c r="B18" s="16">
        <v>2221</v>
      </c>
      <c r="C18" s="17" t="s">
        <v>14</v>
      </c>
      <c r="D18" s="19">
        <v>0</v>
      </c>
      <c r="E18" s="19">
        <v>0</v>
      </c>
      <c r="F18" s="19">
        <v>0</v>
      </c>
      <c r="G18" s="19">
        <v>78000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20">
        <v>0</v>
      </c>
      <c r="O18" s="19">
        <v>0</v>
      </c>
      <c r="P18" s="19">
        <v>0</v>
      </c>
      <c r="Q18" s="23">
        <v>1500000</v>
      </c>
      <c r="R18" s="19">
        <v>0</v>
      </c>
      <c r="S18" s="19">
        <f t="shared" si="0"/>
        <v>1578000</v>
      </c>
    </row>
    <row r="19" spans="1:19" s="5" customFormat="1" x14ac:dyDescent="0.2">
      <c r="A19" s="15">
        <v>2000</v>
      </c>
      <c r="B19" s="16">
        <v>2231</v>
      </c>
      <c r="C19" s="17" t="s">
        <v>15</v>
      </c>
      <c r="D19" s="19">
        <v>0</v>
      </c>
      <c r="E19" s="19">
        <v>0</v>
      </c>
      <c r="F19" s="19">
        <v>18000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20">
        <v>0</v>
      </c>
      <c r="O19" s="19">
        <v>0</v>
      </c>
      <c r="P19" s="19">
        <v>0</v>
      </c>
      <c r="Q19" s="19">
        <v>0</v>
      </c>
      <c r="R19" s="19">
        <v>0</v>
      </c>
      <c r="S19" s="19">
        <f t="shared" si="0"/>
        <v>18000</v>
      </c>
    </row>
    <row r="20" spans="1:19" s="5" customFormat="1" ht="27" customHeight="1" x14ac:dyDescent="0.2">
      <c r="A20" s="15">
        <v>2000</v>
      </c>
      <c r="B20" s="16">
        <v>2311</v>
      </c>
      <c r="C20" s="17" t="s">
        <v>16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20">
        <v>0</v>
      </c>
      <c r="O20" s="19">
        <v>0</v>
      </c>
      <c r="P20" s="19">
        <v>0</v>
      </c>
      <c r="Q20" s="19">
        <v>0</v>
      </c>
      <c r="R20" s="19">
        <v>0</v>
      </c>
      <c r="S20" s="19">
        <f t="shared" si="0"/>
        <v>0</v>
      </c>
    </row>
    <row r="21" spans="1:19" s="5" customFormat="1" x14ac:dyDescent="0.2">
      <c r="A21" s="15">
        <v>2000</v>
      </c>
      <c r="B21" s="16">
        <v>2321</v>
      </c>
      <c r="C21" s="17" t="s">
        <v>17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20">
        <v>0</v>
      </c>
      <c r="O21" s="19">
        <v>0</v>
      </c>
      <c r="P21" s="19">
        <v>0</v>
      </c>
      <c r="Q21" s="19">
        <v>0</v>
      </c>
      <c r="R21" s="19">
        <v>0</v>
      </c>
      <c r="S21" s="19">
        <f t="shared" si="0"/>
        <v>0</v>
      </c>
    </row>
    <row r="22" spans="1:19" s="5" customFormat="1" ht="25.5" x14ac:dyDescent="0.2">
      <c r="A22" s="15">
        <v>2000</v>
      </c>
      <c r="B22" s="16">
        <v>2331</v>
      </c>
      <c r="C22" s="17" t="s">
        <v>18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20">
        <v>0</v>
      </c>
      <c r="O22" s="19">
        <v>0</v>
      </c>
      <c r="P22" s="19">
        <v>0</v>
      </c>
      <c r="Q22" s="19">
        <v>0</v>
      </c>
      <c r="R22" s="19">
        <v>0</v>
      </c>
      <c r="S22" s="19">
        <f t="shared" si="0"/>
        <v>0</v>
      </c>
    </row>
    <row r="23" spans="1:19" s="5" customFormat="1" ht="25.5" x14ac:dyDescent="0.2">
      <c r="A23" s="15">
        <v>2000</v>
      </c>
      <c r="B23" s="16">
        <v>2341</v>
      </c>
      <c r="C23" s="17" t="s">
        <v>19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20">
        <v>0</v>
      </c>
      <c r="O23" s="19">
        <v>0</v>
      </c>
      <c r="P23" s="19">
        <v>0</v>
      </c>
      <c r="Q23" s="19">
        <v>0</v>
      </c>
      <c r="R23" s="19">
        <v>0</v>
      </c>
      <c r="S23" s="19">
        <f t="shared" si="0"/>
        <v>0</v>
      </c>
    </row>
    <row r="24" spans="1:19" s="5" customFormat="1" ht="25.5" x14ac:dyDescent="0.2">
      <c r="A24" s="15">
        <v>2000</v>
      </c>
      <c r="B24" s="16">
        <v>2351</v>
      </c>
      <c r="C24" s="17" t="s">
        <v>20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20">
        <v>0</v>
      </c>
      <c r="O24" s="19">
        <v>0</v>
      </c>
      <c r="P24" s="19">
        <v>0</v>
      </c>
      <c r="Q24" s="19">
        <v>0</v>
      </c>
      <c r="R24" s="19">
        <v>0</v>
      </c>
      <c r="S24" s="19">
        <f t="shared" si="0"/>
        <v>0</v>
      </c>
    </row>
    <row r="25" spans="1:19" s="5" customFormat="1" ht="25.5" x14ac:dyDescent="0.2">
      <c r="A25" s="15">
        <v>2000</v>
      </c>
      <c r="B25" s="16">
        <v>2361</v>
      </c>
      <c r="C25" s="17" t="s">
        <v>21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20">
        <v>0</v>
      </c>
      <c r="O25" s="19">
        <v>0</v>
      </c>
      <c r="P25" s="19">
        <v>0</v>
      </c>
      <c r="Q25" s="19">
        <v>0</v>
      </c>
      <c r="R25" s="19">
        <v>0</v>
      </c>
      <c r="S25" s="19">
        <f t="shared" si="0"/>
        <v>0</v>
      </c>
    </row>
    <row r="26" spans="1:19" s="5" customFormat="1" ht="25.5" x14ac:dyDescent="0.2">
      <c r="A26" s="15">
        <v>2000</v>
      </c>
      <c r="B26" s="16">
        <v>2371</v>
      </c>
      <c r="C26" s="17" t="s">
        <v>22</v>
      </c>
      <c r="D26" s="19">
        <v>0</v>
      </c>
      <c r="E26" s="19">
        <v>0</v>
      </c>
      <c r="F26" s="19">
        <v>12567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20">
        <v>0</v>
      </c>
      <c r="O26" s="19">
        <v>0</v>
      </c>
      <c r="P26" s="19">
        <v>0</v>
      </c>
      <c r="Q26" s="19">
        <v>0</v>
      </c>
      <c r="R26" s="19">
        <v>0</v>
      </c>
      <c r="S26" s="19">
        <f t="shared" si="0"/>
        <v>12567</v>
      </c>
    </row>
    <row r="27" spans="1:19" s="5" customFormat="1" x14ac:dyDescent="0.2">
      <c r="A27" s="15">
        <v>2000</v>
      </c>
      <c r="B27" s="16">
        <v>2381</v>
      </c>
      <c r="C27" s="17" t="s">
        <v>23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20">
        <v>0</v>
      </c>
      <c r="O27" s="19">
        <v>0</v>
      </c>
      <c r="P27" s="19">
        <v>0</v>
      </c>
      <c r="Q27" s="19">
        <v>0</v>
      </c>
      <c r="R27" s="19">
        <v>0</v>
      </c>
      <c r="S27" s="19">
        <f t="shared" si="0"/>
        <v>0</v>
      </c>
    </row>
    <row r="28" spans="1:19" s="5" customFormat="1" x14ac:dyDescent="0.2">
      <c r="A28" s="15">
        <v>2000</v>
      </c>
      <c r="B28" s="16">
        <v>2391</v>
      </c>
      <c r="C28" s="17" t="s">
        <v>24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20">
        <v>0</v>
      </c>
      <c r="O28" s="19">
        <v>0</v>
      </c>
      <c r="P28" s="19">
        <v>0</v>
      </c>
      <c r="Q28" s="19">
        <v>0</v>
      </c>
      <c r="R28" s="19">
        <v>0</v>
      </c>
      <c r="S28" s="19">
        <f t="shared" si="0"/>
        <v>0</v>
      </c>
    </row>
    <row r="29" spans="1:19" s="5" customFormat="1" x14ac:dyDescent="0.2">
      <c r="A29" s="15">
        <v>2000</v>
      </c>
      <c r="B29" s="16">
        <v>2411</v>
      </c>
      <c r="C29" s="17" t="s">
        <v>25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20">
        <v>0</v>
      </c>
      <c r="O29" s="19">
        <v>0</v>
      </c>
      <c r="P29" s="19">
        <v>0</v>
      </c>
      <c r="Q29" s="19">
        <v>0</v>
      </c>
      <c r="R29" s="19">
        <v>0</v>
      </c>
      <c r="S29" s="19">
        <f t="shared" si="0"/>
        <v>0</v>
      </c>
    </row>
    <row r="30" spans="1:19" s="5" customFormat="1" x14ac:dyDescent="0.2">
      <c r="A30" s="15">
        <v>2000</v>
      </c>
      <c r="B30" s="16">
        <v>2421</v>
      </c>
      <c r="C30" s="17" t="s">
        <v>26</v>
      </c>
      <c r="D30" s="19">
        <v>0</v>
      </c>
      <c r="E30" s="19">
        <v>0</v>
      </c>
      <c r="F30" s="19">
        <v>2345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20">
        <v>0</v>
      </c>
      <c r="O30" s="19">
        <v>0</v>
      </c>
      <c r="P30" s="19">
        <v>0</v>
      </c>
      <c r="Q30" s="23">
        <v>211102</v>
      </c>
      <c r="R30" s="19">
        <v>3000</v>
      </c>
      <c r="S30" s="19">
        <f t="shared" si="0"/>
        <v>216447</v>
      </c>
    </row>
    <row r="31" spans="1:19" s="5" customFormat="1" x14ac:dyDescent="0.2">
      <c r="A31" s="15">
        <v>2000</v>
      </c>
      <c r="B31" s="16">
        <v>2431</v>
      </c>
      <c r="C31" s="17" t="s">
        <v>27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20">
        <v>0</v>
      </c>
      <c r="O31" s="19">
        <v>0</v>
      </c>
      <c r="P31" s="19">
        <v>0</v>
      </c>
      <c r="Q31" s="19">
        <v>0</v>
      </c>
      <c r="R31" s="19">
        <v>12000</v>
      </c>
      <c r="S31" s="19">
        <f t="shared" si="0"/>
        <v>12000</v>
      </c>
    </row>
    <row r="32" spans="1:19" s="5" customFormat="1" x14ac:dyDescent="0.2">
      <c r="A32" s="15">
        <v>2000</v>
      </c>
      <c r="B32" s="16">
        <v>2441</v>
      </c>
      <c r="C32" s="17" t="s">
        <v>28</v>
      </c>
      <c r="D32" s="19">
        <v>0</v>
      </c>
      <c r="E32" s="19">
        <v>0</v>
      </c>
      <c r="F32" s="19">
        <v>29326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20">
        <v>0</v>
      </c>
      <c r="O32" s="19">
        <v>0</v>
      </c>
      <c r="P32" s="19">
        <v>0</v>
      </c>
      <c r="Q32" s="19">
        <v>0</v>
      </c>
      <c r="R32" s="19">
        <v>20000</v>
      </c>
      <c r="S32" s="19">
        <f t="shared" si="0"/>
        <v>49326</v>
      </c>
    </row>
    <row r="33" spans="1:19" s="5" customFormat="1" x14ac:dyDescent="0.2">
      <c r="A33" s="15">
        <v>2000</v>
      </c>
      <c r="B33" s="16">
        <v>2451</v>
      </c>
      <c r="C33" s="17" t="s">
        <v>29</v>
      </c>
      <c r="D33" s="19">
        <v>60000</v>
      </c>
      <c r="E33" s="19">
        <v>0</v>
      </c>
      <c r="F33" s="19">
        <v>3665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3000</v>
      </c>
      <c r="N33" s="20">
        <v>0</v>
      </c>
      <c r="O33" s="19">
        <v>0</v>
      </c>
      <c r="P33" s="19">
        <v>0</v>
      </c>
      <c r="Q33" s="19">
        <v>0</v>
      </c>
      <c r="R33" s="19">
        <v>0</v>
      </c>
      <c r="S33" s="19">
        <f t="shared" si="0"/>
        <v>66665</v>
      </c>
    </row>
    <row r="34" spans="1:19" s="5" customFormat="1" x14ac:dyDescent="0.2">
      <c r="A34" s="15">
        <v>2000</v>
      </c>
      <c r="B34" s="16">
        <v>2461</v>
      </c>
      <c r="C34" s="17" t="s">
        <v>30</v>
      </c>
      <c r="D34" s="19">
        <f>5000+84000</f>
        <v>89000</v>
      </c>
      <c r="E34" s="19">
        <v>35000</v>
      </c>
      <c r="F34" s="19">
        <v>71199</v>
      </c>
      <c r="G34" s="19">
        <v>0</v>
      </c>
      <c r="H34" s="19">
        <f>0+3000+4200</f>
        <v>7200</v>
      </c>
      <c r="I34" s="19">
        <v>38400</v>
      </c>
      <c r="J34" s="19">
        <v>0</v>
      </c>
      <c r="K34" s="19">
        <v>5500</v>
      </c>
      <c r="L34" s="19">
        <v>20500</v>
      </c>
      <c r="M34" s="19">
        <v>30000</v>
      </c>
      <c r="N34" s="20">
        <v>0</v>
      </c>
      <c r="O34" s="19">
        <v>0</v>
      </c>
      <c r="P34" s="19">
        <v>0</v>
      </c>
      <c r="Q34" s="23">
        <v>278239</v>
      </c>
      <c r="R34" s="19">
        <v>62600</v>
      </c>
      <c r="S34" s="19">
        <f t="shared" si="0"/>
        <v>637638</v>
      </c>
    </row>
    <row r="35" spans="1:19" s="5" customFormat="1" x14ac:dyDescent="0.2">
      <c r="A35" s="15">
        <v>2000</v>
      </c>
      <c r="B35" s="16">
        <v>2462</v>
      </c>
      <c r="C35" s="17" t="s">
        <v>31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20">
        <v>18084</v>
      </c>
      <c r="O35" s="19">
        <v>0</v>
      </c>
      <c r="P35" s="19">
        <v>0</v>
      </c>
      <c r="Q35" s="19">
        <v>0</v>
      </c>
      <c r="R35" s="19">
        <v>0</v>
      </c>
      <c r="S35" s="19">
        <f t="shared" si="0"/>
        <v>18084</v>
      </c>
    </row>
    <row r="36" spans="1:19" s="5" customFormat="1" x14ac:dyDescent="0.2">
      <c r="A36" s="15">
        <v>2000</v>
      </c>
      <c r="B36" s="16">
        <v>2471</v>
      </c>
      <c r="C36" s="17" t="s">
        <v>32</v>
      </c>
      <c r="D36" s="19">
        <v>60000</v>
      </c>
      <c r="E36" s="19">
        <v>10000</v>
      </c>
      <c r="F36" s="19">
        <v>28250</v>
      </c>
      <c r="G36" s="19">
        <v>0</v>
      </c>
      <c r="H36" s="19">
        <v>0</v>
      </c>
      <c r="I36" s="19">
        <v>3000</v>
      </c>
      <c r="J36" s="19">
        <v>0</v>
      </c>
      <c r="K36" s="19">
        <v>0</v>
      </c>
      <c r="L36" s="19">
        <v>0</v>
      </c>
      <c r="M36" s="19">
        <v>12000</v>
      </c>
      <c r="N36" s="20">
        <v>0</v>
      </c>
      <c r="O36" s="19">
        <v>0</v>
      </c>
      <c r="P36" s="19">
        <v>0</v>
      </c>
      <c r="Q36" s="23">
        <v>275700</v>
      </c>
      <c r="R36" s="19">
        <v>22040</v>
      </c>
      <c r="S36" s="19">
        <f t="shared" si="0"/>
        <v>410990</v>
      </c>
    </row>
    <row r="37" spans="1:19" s="5" customFormat="1" x14ac:dyDescent="0.2">
      <c r="A37" s="15">
        <v>2000</v>
      </c>
      <c r="B37" s="16">
        <v>2481</v>
      </c>
      <c r="C37" s="17" t="s">
        <v>33</v>
      </c>
      <c r="D37" s="19">
        <v>38000</v>
      </c>
      <c r="E37" s="19">
        <v>0</v>
      </c>
      <c r="F37" s="19">
        <v>10000</v>
      </c>
      <c r="G37" s="19">
        <v>0</v>
      </c>
      <c r="H37" s="19">
        <f>0+2000+0</f>
        <v>2000</v>
      </c>
      <c r="I37" s="19">
        <v>28663</v>
      </c>
      <c r="J37" s="19">
        <v>0</v>
      </c>
      <c r="K37" s="19">
        <v>0</v>
      </c>
      <c r="L37" s="19">
        <v>0</v>
      </c>
      <c r="M37" s="19">
        <v>0</v>
      </c>
      <c r="N37" s="20">
        <v>0</v>
      </c>
      <c r="O37" s="19">
        <v>0</v>
      </c>
      <c r="P37" s="19">
        <v>0</v>
      </c>
      <c r="Q37" s="19">
        <v>0</v>
      </c>
      <c r="R37" s="19">
        <v>12500</v>
      </c>
      <c r="S37" s="19">
        <f t="shared" si="0"/>
        <v>91163</v>
      </c>
    </row>
    <row r="38" spans="1:19" s="5" customFormat="1" ht="25.5" x14ac:dyDescent="0.2">
      <c r="A38" s="15">
        <v>2000</v>
      </c>
      <c r="B38" s="16">
        <v>2491</v>
      </c>
      <c r="C38" s="17" t="s">
        <v>34</v>
      </c>
      <c r="D38" s="19">
        <v>72000</v>
      </c>
      <c r="E38" s="19">
        <v>9996</v>
      </c>
      <c r="F38" s="19">
        <v>168056</v>
      </c>
      <c r="G38" s="19">
        <v>0</v>
      </c>
      <c r="H38" s="19">
        <f>0+3000+10000</f>
        <v>13000</v>
      </c>
      <c r="I38" s="19">
        <v>61311</v>
      </c>
      <c r="J38" s="19">
        <v>0</v>
      </c>
      <c r="K38" s="19">
        <v>10000</v>
      </c>
      <c r="L38" s="19">
        <v>0</v>
      </c>
      <c r="M38" s="19">
        <v>23000</v>
      </c>
      <c r="N38" s="20">
        <v>0</v>
      </c>
      <c r="O38" s="19">
        <v>0</v>
      </c>
      <c r="P38" s="19">
        <v>0</v>
      </c>
      <c r="Q38" s="23">
        <v>249051</v>
      </c>
      <c r="R38" s="19">
        <v>203050</v>
      </c>
      <c r="S38" s="19">
        <f t="shared" si="0"/>
        <v>809464</v>
      </c>
    </row>
    <row r="39" spans="1:19" s="5" customFormat="1" ht="18.600000000000001" customHeight="1" x14ac:dyDescent="0.2">
      <c r="A39" s="15">
        <v>2000</v>
      </c>
      <c r="B39" s="16">
        <v>2511</v>
      </c>
      <c r="C39" s="17" t="s">
        <v>35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2000</v>
      </c>
      <c r="J39" s="19">
        <v>0</v>
      </c>
      <c r="K39" s="19">
        <v>0</v>
      </c>
      <c r="L39" s="19">
        <v>0</v>
      </c>
      <c r="M39" s="19">
        <v>0</v>
      </c>
      <c r="N39" s="20">
        <v>0</v>
      </c>
      <c r="O39" s="19">
        <v>0</v>
      </c>
      <c r="P39" s="19">
        <v>0</v>
      </c>
      <c r="Q39" s="19">
        <v>0</v>
      </c>
      <c r="R39" s="19">
        <v>0</v>
      </c>
      <c r="S39" s="19">
        <f t="shared" si="0"/>
        <v>2000</v>
      </c>
    </row>
    <row r="40" spans="1:19" s="5" customFormat="1" ht="16.899999999999999" customHeight="1" x14ac:dyDescent="0.2">
      <c r="A40" s="15">
        <v>2000</v>
      </c>
      <c r="B40" s="16">
        <v>2521</v>
      </c>
      <c r="C40" s="17" t="s">
        <v>36</v>
      </c>
      <c r="D40" s="19">
        <v>0</v>
      </c>
      <c r="E40" s="19">
        <v>0</v>
      </c>
      <c r="F40" s="19">
        <v>18209</v>
      </c>
      <c r="G40" s="19">
        <v>0</v>
      </c>
      <c r="H40" s="19">
        <v>0</v>
      </c>
      <c r="I40" s="19">
        <v>0</v>
      </c>
      <c r="J40" s="19">
        <v>0</v>
      </c>
      <c r="K40" s="19">
        <v>8200</v>
      </c>
      <c r="L40" s="19">
        <v>0</v>
      </c>
      <c r="M40" s="19">
        <v>0</v>
      </c>
      <c r="N40" s="20">
        <v>0</v>
      </c>
      <c r="O40" s="19">
        <v>0</v>
      </c>
      <c r="P40" s="19">
        <v>0</v>
      </c>
      <c r="Q40" s="19">
        <v>0</v>
      </c>
      <c r="R40" s="19">
        <v>0</v>
      </c>
      <c r="S40" s="19">
        <f t="shared" si="0"/>
        <v>26409</v>
      </c>
    </row>
    <row r="41" spans="1:19" s="5" customFormat="1" x14ac:dyDescent="0.2">
      <c r="A41" s="15">
        <v>2000</v>
      </c>
      <c r="B41" s="16">
        <v>2531</v>
      </c>
      <c r="C41" s="17" t="s">
        <v>37</v>
      </c>
      <c r="D41" s="19">
        <v>0</v>
      </c>
      <c r="E41" s="19">
        <v>0</v>
      </c>
      <c r="F41" s="19">
        <v>40600</v>
      </c>
      <c r="G41" s="19">
        <v>0</v>
      </c>
      <c r="H41" s="19">
        <f>0+1000+0</f>
        <v>1000</v>
      </c>
      <c r="I41" s="19">
        <v>3000</v>
      </c>
      <c r="J41" s="19">
        <v>0</v>
      </c>
      <c r="K41" s="19">
        <v>0</v>
      </c>
      <c r="L41" s="19">
        <v>0</v>
      </c>
      <c r="M41" s="19">
        <v>0</v>
      </c>
      <c r="N41" s="20">
        <v>0</v>
      </c>
      <c r="O41" s="19">
        <v>0</v>
      </c>
      <c r="P41" s="19">
        <v>0</v>
      </c>
      <c r="Q41" s="23">
        <v>2001250</v>
      </c>
      <c r="R41" s="19">
        <v>0</v>
      </c>
      <c r="S41" s="19">
        <f t="shared" si="0"/>
        <v>2045850</v>
      </c>
    </row>
    <row r="42" spans="1:19" s="5" customFormat="1" x14ac:dyDescent="0.2">
      <c r="A42" s="15">
        <v>2000</v>
      </c>
      <c r="B42" s="16">
        <v>2541</v>
      </c>
      <c r="C42" s="17" t="s">
        <v>38</v>
      </c>
      <c r="D42" s="19">
        <v>0</v>
      </c>
      <c r="E42" s="19">
        <v>0</v>
      </c>
      <c r="F42" s="19">
        <v>12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20">
        <v>0</v>
      </c>
      <c r="O42" s="19">
        <v>0</v>
      </c>
      <c r="P42" s="19">
        <v>0</v>
      </c>
      <c r="Q42" s="23">
        <v>2002200</v>
      </c>
      <c r="R42" s="19">
        <v>20510</v>
      </c>
      <c r="S42" s="19">
        <f t="shared" si="0"/>
        <v>2022722</v>
      </c>
    </row>
    <row r="43" spans="1:19" s="5" customFormat="1" x14ac:dyDescent="0.2">
      <c r="A43" s="15">
        <v>2000</v>
      </c>
      <c r="B43" s="16">
        <v>2551</v>
      </c>
      <c r="C43" s="17" t="s">
        <v>39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20">
        <v>0</v>
      </c>
      <c r="O43" s="19">
        <v>0</v>
      </c>
      <c r="P43" s="19">
        <v>0</v>
      </c>
      <c r="Q43" s="19">
        <v>0</v>
      </c>
      <c r="R43" s="19">
        <v>0</v>
      </c>
      <c r="S43" s="19">
        <f t="shared" si="0"/>
        <v>0</v>
      </c>
    </row>
    <row r="44" spans="1:19" s="5" customFormat="1" x14ac:dyDescent="0.2">
      <c r="A44" s="15">
        <v>2000</v>
      </c>
      <c r="B44" s="16">
        <v>2561</v>
      </c>
      <c r="C44" s="17" t="s">
        <v>40</v>
      </c>
      <c r="D44" s="19">
        <v>0</v>
      </c>
      <c r="E44" s="19">
        <v>6000</v>
      </c>
      <c r="F44" s="19">
        <v>11728</v>
      </c>
      <c r="G44" s="19">
        <v>20400</v>
      </c>
      <c r="H44" s="19">
        <f>0+1000+0</f>
        <v>1000</v>
      </c>
      <c r="I44" s="19">
        <v>13500</v>
      </c>
      <c r="J44" s="19">
        <v>0</v>
      </c>
      <c r="K44" s="19">
        <v>0</v>
      </c>
      <c r="L44" s="19">
        <v>0</v>
      </c>
      <c r="M44" s="19">
        <v>0</v>
      </c>
      <c r="N44" s="20">
        <v>0</v>
      </c>
      <c r="O44" s="19">
        <v>0</v>
      </c>
      <c r="P44" s="19">
        <v>0</v>
      </c>
      <c r="Q44" s="23">
        <v>157100</v>
      </c>
      <c r="R44" s="19">
        <v>2000</v>
      </c>
      <c r="S44" s="19">
        <f t="shared" si="0"/>
        <v>211728</v>
      </c>
    </row>
    <row r="45" spans="1:19" s="5" customFormat="1" x14ac:dyDescent="0.2">
      <c r="A45" s="15">
        <v>2000</v>
      </c>
      <c r="B45" s="16">
        <v>2591</v>
      </c>
      <c r="C45" s="17" t="s">
        <v>41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20">
        <v>0</v>
      </c>
      <c r="O45" s="19">
        <v>0</v>
      </c>
      <c r="P45" s="19">
        <v>0</v>
      </c>
      <c r="Q45" s="19">
        <v>0</v>
      </c>
      <c r="R45" s="19">
        <v>30000</v>
      </c>
      <c r="S45" s="19">
        <f t="shared" si="0"/>
        <v>30000</v>
      </c>
    </row>
    <row r="46" spans="1:19" s="5" customFormat="1" x14ac:dyDescent="0.2">
      <c r="A46" s="15">
        <v>2000</v>
      </c>
      <c r="B46" s="16">
        <v>2611</v>
      </c>
      <c r="C46" s="17" t="s">
        <v>42</v>
      </c>
      <c r="D46" s="19">
        <f>480000+720000+35000+60000+120000+60000+480000+600000</f>
        <v>2555000</v>
      </c>
      <c r="E46" s="19">
        <v>180240</v>
      </c>
      <c r="F46" s="19">
        <v>305460</v>
      </c>
      <c r="G46" s="19">
        <v>815976</v>
      </c>
      <c r="H46" s="19">
        <f>528000+84000+204000</f>
        <v>816000</v>
      </c>
      <c r="I46" s="19">
        <v>1431132</v>
      </c>
      <c r="J46" s="19">
        <v>410145.52</v>
      </c>
      <c r="K46" s="19">
        <v>979524</v>
      </c>
      <c r="L46" s="19">
        <v>159500</v>
      </c>
      <c r="M46" s="19">
        <v>1124892</v>
      </c>
      <c r="N46" s="20">
        <v>268380</v>
      </c>
      <c r="O46" s="19">
        <v>240000</v>
      </c>
      <c r="P46" s="19">
        <v>540060</v>
      </c>
      <c r="Q46" s="23">
        <v>63746137</v>
      </c>
      <c r="R46" s="19">
        <v>1165056</v>
      </c>
      <c r="S46" s="19">
        <f t="shared" si="0"/>
        <v>74737502.519999996</v>
      </c>
    </row>
    <row r="47" spans="1:19" s="5" customFormat="1" x14ac:dyDescent="0.2">
      <c r="A47" s="15">
        <v>2000</v>
      </c>
      <c r="B47" s="16">
        <v>2612</v>
      </c>
      <c r="C47" s="17" t="s">
        <v>43</v>
      </c>
      <c r="D47" s="19">
        <f>5000+10000+20000+48000</f>
        <v>83000</v>
      </c>
      <c r="E47" s="19">
        <v>3000</v>
      </c>
      <c r="F47" s="19">
        <v>11728</v>
      </c>
      <c r="G47" s="19">
        <v>38892</v>
      </c>
      <c r="H47" s="19">
        <f>32000+3000+0</f>
        <v>35000</v>
      </c>
      <c r="I47" s="19">
        <v>36836</v>
      </c>
      <c r="J47" s="19">
        <v>0</v>
      </c>
      <c r="K47" s="19">
        <v>36808</v>
      </c>
      <c r="L47" s="19">
        <v>61600</v>
      </c>
      <c r="M47" s="19">
        <v>40200</v>
      </c>
      <c r="N47" s="20">
        <v>0</v>
      </c>
      <c r="O47" s="19">
        <v>0</v>
      </c>
      <c r="P47" s="19">
        <v>0</v>
      </c>
      <c r="Q47" s="23">
        <v>250000</v>
      </c>
      <c r="R47" s="19">
        <v>81000</v>
      </c>
      <c r="S47" s="19">
        <f t="shared" si="0"/>
        <v>678064</v>
      </c>
    </row>
    <row r="48" spans="1:19" s="5" customFormat="1" x14ac:dyDescent="0.2">
      <c r="A48" s="15">
        <v>2000</v>
      </c>
      <c r="B48" s="16">
        <v>2621</v>
      </c>
      <c r="C48" s="17" t="s">
        <v>44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20">
        <v>0</v>
      </c>
      <c r="O48" s="19">
        <v>0</v>
      </c>
      <c r="P48" s="19">
        <v>0</v>
      </c>
      <c r="Q48" s="19">
        <v>0</v>
      </c>
      <c r="R48" s="19">
        <v>0</v>
      </c>
      <c r="S48" s="19">
        <f t="shared" si="0"/>
        <v>0</v>
      </c>
    </row>
    <row r="49" spans="1:19" s="5" customFormat="1" x14ac:dyDescent="0.2">
      <c r="A49" s="15">
        <v>2000</v>
      </c>
      <c r="B49" s="16">
        <v>2711</v>
      </c>
      <c r="C49" s="17" t="s">
        <v>45</v>
      </c>
      <c r="D49" s="19">
        <v>36000</v>
      </c>
      <c r="E49" s="19">
        <v>0</v>
      </c>
      <c r="F49" s="19">
        <v>0</v>
      </c>
      <c r="G49" s="19">
        <v>0</v>
      </c>
      <c r="H49" s="19">
        <f>0+10000+26000</f>
        <v>36000</v>
      </c>
      <c r="I49" s="19">
        <v>0</v>
      </c>
      <c r="J49" s="19">
        <v>0</v>
      </c>
      <c r="K49" s="19">
        <v>70300</v>
      </c>
      <c r="L49" s="19">
        <v>0</v>
      </c>
      <c r="M49" s="19">
        <v>0</v>
      </c>
      <c r="N49" s="20">
        <v>0</v>
      </c>
      <c r="O49" s="19">
        <v>0</v>
      </c>
      <c r="P49" s="19">
        <v>0</v>
      </c>
      <c r="Q49" s="23">
        <v>218905</v>
      </c>
      <c r="R49" s="19">
        <v>50000</v>
      </c>
      <c r="S49" s="19">
        <f t="shared" si="0"/>
        <v>411205</v>
      </c>
    </row>
    <row r="50" spans="1:19" s="5" customFormat="1" x14ac:dyDescent="0.2">
      <c r="A50" s="15">
        <v>2000</v>
      </c>
      <c r="B50" s="16">
        <v>2712</v>
      </c>
      <c r="C50" s="17" t="s">
        <v>46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20">
        <v>0</v>
      </c>
      <c r="O50" s="19">
        <v>0</v>
      </c>
      <c r="P50" s="19">
        <v>0</v>
      </c>
      <c r="Q50" s="19">
        <v>0</v>
      </c>
      <c r="R50" s="19">
        <v>0</v>
      </c>
      <c r="S50" s="19">
        <f t="shared" si="0"/>
        <v>0</v>
      </c>
    </row>
    <row r="51" spans="1:19" s="5" customFormat="1" x14ac:dyDescent="0.2">
      <c r="A51" s="15">
        <v>2000</v>
      </c>
      <c r="B51" s="16">
        <v>2721</v>
      </c>
      <c r="C51" s="17" t="s">
        <v>47</v>
      </c>
      <c r="D51" s="19">
        <f>50000+60000</f>
        <v>110000</v>
      </c>
      <c r="E51" s="19">
        <v>0</v>
      </c>
      <c r="F51" s="19">
        <v>130000</v>
      </c>
      <c r="G51" s="19">
        <v>12000</v>
      </c>
      <c r="H51" s="19">
        <v>0</v>
      </c>
      <c r="I51" s="19">
        <v>87290</v>
      </c>
      <c r="J51" s="19">
        <v>0</v>
      </c>
      <c r="K51" s="19">
        <v>13000</v>
      </c>
      <c r="L51" s="19">
        <v>0</v>
      </c>
      <c r="M51" s="19">
        <v>129000</v>
      </c>
      <c r="N51" s="20">
        <v>0</v>
      </c>
      <c r="O51" s="19">
        <v>66000</v>
      </c>
      <c r="P51" s="19">
        <v>0</v>
      </c>
      <c r="Q51" s="23">
        <v>190955</v>
      </c>
      <c r="R51" s="19">
        <v>5000</v>
      </c>
      <c r="S51" s="19">
        <f t="shared" si="0"/>
        <v>743245</v>
      </c>
    </row>
    <row r="52" spans="1:19" s="5" customFormat="1" x14ac:dyDescent="0.2">
      <c r="A52" s="15">
        <v>2000</v>
      </c>
      <c r="B52" s="16">
        <v>2731</v>
      </c>
      <c r="C52" s="17" t="s">
        <v>48</v>
      </c>
      <c r="D52" s="19">
        <v>24000</v>
      </c>
      <c r="E52" s="19">
        <v>0</v>
      </c>
      <c r="F52" s="19">
        <v>0</v>
      </c>
      <c r="G52" s="19">
        <v>0</v>
      </c>
      <c r="H52" s="19">
        <f>0+0+12500</f>
        <v>12500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20">
        <v>0</v>
      </c>
      <c r="O52" s="19">
        <v>0</v>
      </c>
      <c r="P52" s="19">
        <v>0</v>
      </c>
      <c r="Q52" s="19">
        <v>0</v>
      </c>
      <c r="R52" s="19">
        <v>2800</v>
      </c>
      <c r="S52" s="19">
        <f t="shared" si="0"/>
        <v>39300</v>
      </c>
    </row>
    <row r="53" spans="1:19" s="5" customFormat="1" x14ac:dyDescent="0.2">
      <c r="A53" s="15">
        <v>2000</v>
      </c>
      <c r="B53" s="16">
        <v>2741</v>
      </c>
      <c r="C53" s="17" t="s">
        <v>49</v>
      </c>
      <c r="D53" s="19">
        <v>0</v>
      </c>
      <c r="E53" s="19">
        <v>0</v>
      </c>
      <c r="F53" s="19">
        <v>14000</v>
      </c>
      <c r="G53" s="19">
        <v>0</v>
      </c>
      <c r="H53" s="19">
        <f>0+0+6000</f>
        <v>6000</v>
      </c>
      <c r="I53" s="19">
        <v>0</v>
      </c>
      <c r="J53" s="19">
        <v>0</v>
      </c>
      <c r="K53" s="19">
        <v>0</v>
      </c>
      <c r="L53" s="19">
        <v>0</v>
      </c>
      <c r="M53" s="19">
        <v>1000</v>
      </c>
      <c r="N53" s="20">
        <v>0</v>
      </c>
      <c r="O53" s="19">
        <v>0</v>
      </c>
      <c r="P53" s="19">
        <v>0</v>
      </c>
      <c r="Q53" s="19">
        <v>0</v>
      </c>
      <c r="R53" s="19">
        <v>3010</v>
      </c>
      <c r="S53" s="19">
        <f t="shared" si="0"/>
        <v>24010</v>
      </c>
    </row>
    <row r="54" spans="1:19" s="5" customFormat="1" ht="25.5" x14ac:dyDescent="0.2">
      <c r="A54" s="15">
        <v>2000</v>
      </c>
      <c r="B54" s="16">
        <v>2751</v>
      </c>
      <c r="C54" s="17" t="s">
        <v>50</v>
      </c>
      <c r="D54" s="19">
        <v>0</v>
      </c>
      <c r="E54" s="19">
        <v>0</v>
      </c>
      <c r="F54" s="19">
        <v>10000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20">
        <v>0</v>
      </c>
      <c r="O54" s="19">
        <v>0</v>
      </c>
      <c r="P54" s="19">
        <v>0</v>
      </c>
      <c r="Q54" s="23">
        <v>167955</v>
      </c>
      <c r="R54" s="19">
        <v>0</v>
      </c>
      <c r="S54" s="19">
        <f t="shared" si="0"/>
        <v>177955</v>
      </c>
    </row>
    <row r="55" spans="1:19" s="5" customFormat="1" x14ac:dyDescent="0.2">
      <c r="A55" s="15">
        <v>2000</v>
      </c>
      <c r="B55" s="16">
        <v>2811</v>
      </c>
      <c r="C55" s="17" t="s">
        <v>51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20">
        <v>0</v>
      </c>
      <c r="O55" s="19">
        <v>0</v>
      </c>
      <c r="P55" s="19">
        <v>0</v>
      </c>
      <c r="Q55" s="19">
        <v>0</v>
      </c>
      <c r="R55" s="19">
        <v>0</v>
      </c>
      <c r="S55" s="19">
        <f t="shared" si="0"/>
        <v>0</v>
      </c>
    </row>
    <row r="56" spans="1:19" s="5" customFormat="1" x14ac:dyDescent="0.2">
      <c r="A56" s="15">
        <v>2000</v>
      </c>
      <c r="B56" s="16">
        <v>2821</v>
      </c>
      <c r="C56" s="17" t="s">
        <v>52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20">
        <v>0</v>
      </c>
      <c r="O56" s="19">
        <v>0</v>
      </c>
      <c r="P56" s="19">
        <v>0</v>
      </c>
      <c r="Q56" s="19">
        <v>0</v>
      </c>
      <c r="R56" s="19">
        <v>0</v>
      </c>
      <c r="S56" s="19">
        <f t="shared" si="0"/>
        <v>0</v>
      </c>
    </row>
    <row r="57" spans="1:19" s="5" customFormat="1" ht="25.5" x14ac:dyDescent="0.2">
      <c r="A57" s="15">
        <v>2000</v>
      </c>
      <c r="B57" s="16">
        <v>2831</v>
      </c>
      <c r="C57" s="17" t="s">
        <v>53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20">
        <v>0</v>
      </c>
      <c r="O57" s="19">
        <v>0</v>
      </c>
      <c r="P57" s="19">
        <v>0</v>
      </c>
      <c r="Q57" s="19">
        <v>0</v>
      </c>
      <c r="R57" s="19">
        <v>0</v>
      </c>
      <c r="S57" s="19">
        <f t="shared" si="0"/>
        <v>0</v>
      </c>
    </row>
    <row r="58" spans="1:19" s="5" customFormat="1" x14ac:dyDescent="0.2">
      <c r="A58" s="15">
        <v>2000</v>
      </c>
      <c r="B58" s="16">
        <v>2911</v>
      </c>
      <c r="C58" s="17" t="s">
        <v>54</v>
      </c>
      <c r="D58" s="19">
        <v>360000</v>
      </c>
      <c r="E58" s="19">
        <v>26205</v>
      </c>
      <c r="F58" s="19">
        <v>141215</v>
      </c>
      <c r="G58" s="19">
        <v>12000</v>
      </c>
      <c r="H58" s="19">
        <f>0+4000+6000</f>
        <v>10000</v>
      </c>
      <c r="I58" s="19">
        <v>20900</v>
      </c>
      <c r="J58" s="19">
        <v>73084.14</v>
      </c>
      <c r="K58" s="19">
        <v>0</v>
      </c>
      <c r="L58" s="19">
        <v>28400</v>
      </c>
      <c r="M58" s="19">
        <v>8000</v>
      </c>
      <c r="N58" s="20">
        <v>0</v>
      </c>
      <c r="O58" s="19">
        <v>1000</v>
      </c>
      <c r="P58" s="19">
        <v>0</v>
      </c>
      <c r="Q58" s="23">
        <v>257744</v>
      </c>
      <c r="R58" s="19">
        <v>104710</v>
      </c>
      <c r="S58" s="19">
        <f t="shared" si="0"/>
        <v>1043258.14</v>
      </c>
    </row>
    <row r="59" spans="1:19" s="5" customFormat="1" x14ac:dyDescent="0.2">
      <c r="A59" s="15">
        <v>2000</v>
      </c>
      <c r="B59" s="16">
        <v>2921</v>
      </c>
      <c r="C59" s="17" t="s">
        <v>55</v>
      </c>
      <c r="D59" s="19">
        <v>36000</v>
      </c>
      <c r="E59" s="19">
        <v>25000</v>
      </c>
      <c r="F59" s="19">
        <v>11840</v>
      </c>
      <c r="G59" s="19">
        <v>0</v>
      </c>
      <c r="H59" s="19">
        <f>0+3000+7445</f>
        <v>10445</v>
      </c>
      <c r="I59" s="19">
        <v>35400</v>
      </c>
      <c r="J59" s="19">
        <v>38370.92</v>
      </c>
      <c r="K59" s="19">
        <v>9290</v>
      </c>
      <c r="L59" s="19">
        <v>31200</v>
      </c>
      <c r="M59" s="19">
        <v>0</v>
      </c>
      <c r="N59" s="20">
        <v>0</v>
      </c>
      <c r="O59" s="19">
        <v>1000</v>
      </c>
      <c r="P59" s="19">
        <v>0</v>
      </c>
      <c r="Q59" s="23">
        <v>111800</v>
      </c>
      <c r="R59" s="19">
        <v>40000</v>
      </c>
      <c r="S59" s="19">
        <f t="shared" si="0"/>
        <v>350345.92</v>
      </c>
    </row>
    <row r="60" spans="1:19" s="5" customFormat="1" ht="25.5" x14ac:dyDescent="0.2">
      <c r="A60" s="15">
        <v>2000</v>
      </c>
      <c r="B60" s="16">
        <v>2931</v>
      </c>
      <c r="C60" s="17" t="s">
        <v>56</v>
      </c>
      <c r="D60" s="19">
        <v>24000</v>
      </c>
      <c r="E60" s="19">
        <v>0</v>
      </c>
      <c r="F60" s="19">
        <v>1730</v>
      </c>
      <c r="G60" s="19">
        <v>0</v>
      </c>
      <c r="H60" s="19">
        <f>0+0+6000</f>
        <v>6000</v>
      </c>
      <c r="I60" s="19">
        <v>0</v>
      </c>
      <c r="J60" s="19">
        <v>23479.29</v>
      </c>
      <c r="K60" s="19">
        <v>0</v>
      </c>
      <c r="L60" s="19">
        <v>0</v>
      </c>
      <c r="M60" s="19">
        <v>0</v>
      </c>
      <c r="N60" s="20">
        <v>0</v>
      </c>
      <c r="O60" s="19">
        <v>0</v>
      </c>
      <c r="P60" s="19">
        <v>0</v>
      </c>
      <c r="Q60" s="19">
        <v>0</v>
      </c>
      <c r="R60" s="19">
        <v>0</v>
      </c>
      <c r="S60" s="19">
        <f t="shared" si="0"/>
        <v>55209.29</v>
      </c>
    </row>
    <row r="61" spans="1:19" s="5" customFormat="1" ht="25.5" x14ac:dyDescent="0.2">
      <c r="A61" s="15">
        <v>2000</v>
      </c>
      <c r="B61" s="16">
        <v>2941</v>
      </c>
      <c r="C61" s="17" t="s">
        <v>57</v>
      </c>
      <c r="D61" s="19">
        <v>480000</v>
      </c>
      <c r="E61" s="19">
        <v>58000</v>
      </c>
      <c r="F61" s="19">
        <v>191904</v>
      </c>
      <c r="G61" s="19">
        <v>18000</v>
      </c>
      <c r="H61" s="19">
        <f>0+10000+7500</f>
        <v>17500</v>
      </c>
      <c r="I61" s="19">
        <v>30900</v>
      </c>
      <c r="J61" s="19">
        <v>25038.02</v>
      </c>
      <c r="K61" s="19">
        <v>2500</v>
      </c>
      <c r="L61" s="19">
        <v>30000</v>
      </c>
      <c r="M61" s="19">
        <v>0</v>
      </c>
      <c r="N61" s="20">
        <v>0</v>
      </c>
      <c r="O61" s="19">
        <v>1200</v>
      </c>
      <c r="P61" s="19">
        <v>0</v>
      </c>
      <c r="Q61" s="19">
        <v>0</v>
      </c>
      <c r="R61" s="19">
        <v>48000</v>
      </c>
      <c r="S61" s="19">
        <f t="shared" si="0"/>
        <v>903042.02</v>
      </c>
    </row>
    <row r="62" spans="1:19" s="5" customFormat="1" ht="25.5" x14ac:dyDescent="0.2">
      <c r="A62" s="15">
        <v>2000</v>
      </c>
      <c r="B62" s="16">
        <v>2951</v>
      </c>
      <c r="C62" s="17" t="s">
        <v>58</v>
      </c>
      <c r="D62" s="19">
        <v>0</v>
      </c>
      <c r="E62" s="19">
        <v>0</v>
      </c>
      <c r="F62" s="19">
        <v>15677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20">
        <v>0</v>
      </c>
      <c r="O62" s="19">
        <v>0</v>
      </c>
      <c r="P62" s="19">
        <v>0</v>
      </c>
      <c r="Q62" s="19">
        <v>0</v>
      </c>
      <c r="R62" s="19">
        <v>0</v>
      </c>
      <c r="S62" s="19">
        <f t="shared" si="0"/>
        <v>15677</v>
      </c>
    </row>
    <row r="63" spans="1:19" s="5" customFormat="1" ht="25.5" x14ac:dyDescent="0.2">
      <c r="A63" s="15">
        <v>2000</v>
      </c>
      <c r="B63" s="16">
        <v>2961</v>
      </c>
      <c r="C63" s="17" t="s">
        <v>59</v>
      </c>
      <c r="D63" s="19">
        <f>60000+300000</f>
        <v>360000</v>
      </c>
      <c r="E63" s="19">
        <v>85200</v>
      </c>
      <c r="F63" s="19">
        <v>300000</v>
      </c>
      <c r="G63" s="19">
        <v>236488</v>
      </c>
      <c r="H63" s="19">
        <f>48000+7500+0</f>
        <v>55500</v>
      </c>
      <c r="I63" s="19">
        <v>205100</v>
      </c>
      <c r="J63" s="19">
        <v>124933.68</v>
      </c>
      <c r="K63" s="19">
        <v>206999</v>
      </c>
      <c r="L63" s="19">
        <v>62000</v>
      </c>
      <c r="M63" s="19">
        <v>228000</v>
      </c>
      <c r="N63" s="20">
        <v>12500</v>
      </c>
      <c r="O63" s="19">
        <v>0</v>
      </c>
      <c r="P63" s="19">
        <v>0</v>
      </c>
      <c r="Q63" s="23">
        <v>22878177</v>
      </c>
      <c r="R63" s="19">
        <v>149994</v>
      </c>
      <c r="S63" s="19">
        <f t="shared" si="0"/>
        <v>24904891.68</v>
      </c>
    </row>
    <row r="64" spans="1:19" s="5" customFormat="1" x14ac:dyDescent="0.2">
      <c r="A64" s="15">
        <v>2000</v>
      </c>
      <c r="B64" s="16">
        <v>2962</v>
      </c>
      <c r="C64" s="17" t="s">
        <v>60</v>
      </c>
      <c r="D64" s="19">
        <v>150000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73764.73</v>
      </c>
      <c r="K64" s="19">
        <v>0</v>
      </c>
      <c r="L64" s="19">
        <v>0</v>
      </c>
      <c r="M64" s="19">
        <v>0</v>
      </c>
      <c r="N64" s="20">
        <v>36300</v>
      </c>
      <c r="O64" s="19">
        <v>1200</v>
      </c>
      <c r="P64" s="19">
        <v>0</v>
      </c>
      <c r="Q64" s="19">
        <v>0</v>
      </c>
      <c r="R64" s="19">
        <v>0</v>
      </c>
      <c r="S64" s="19">
        <f t="shared" si="0"/>
        <v>261264.72999999998</v>
      </c>
    </row>
    <row r="65" spans="1:19" s="5" customFormat="1" ht="25.5" x14ac:dyDescent="0.2">
      <c r="A65" s="15">
        <v>2000</v>
      </c>
      <c r="B65" s="16">
        <v>2971</v>
      </c>
      <c r="C65" s="17" t="s">
        <v>61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20">
        <v>0</v>
      </c>
      <c r="O65" s="19">
        <v>0</v>
      </c>
      <c r="P65" s="19">
        <v>0</v>
      </c>
      <c r="Q65" s="19">
        <v>0</v>
      </c>
      <c r="R65" s="19">
        <v>0</v>
      </c>
      <c r="S65" s="19">
        <f t="shared" si="0"/>
        <v>0</v>
      </c>
    </row>
    <row r="66" spans="1:19" s="5" customFormat="1" ht="25.5" x14ac:dyDescent="0.2">
      <c r="A66" s="15">
        <v>2000</v>
      </c>
      <c r="B66" s="16">
        <v>2981</v>
      </c>
      <c r="C66" s="17" t="s">
        <v>62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2500</v>
      </c>
      <c r="J66" s="19">
        <v>0</v>
      </c>
      <c r="K66" s="19">
        <v>0</v>
      </c>
      <c r="L66" s="19">
        <v>0</v>
      </c>
      <c r="M66" s="19">
        <v>0</v>
      </c>
      <c r="N66" s="20">
        <v>0</v>
      </c>
      <c r="O66" s="19">
        <v>0</v>
      </c>
      <c r="P66" s="19">
        <v>0</v>
      </c>
      <c r="Q66" s="19">
        <v>0</v>
      </c>
      <c r="R66" s="19">
        <v>0</v>
      </c>
      <c r="S66" s="19">
        <f t="shared" si="0"/>
        <v>2500</v>
      </c>
    </row>
    <row r="67" spans="1:19" s="5" customFormat="1" ht="25.5" x14ac:dyDescent="0.2">
      <c r="A67" s="15">
        <v>2000</v>
      </c>
      <c r="B67" s="16">
        <v>2991</v>
      </c>
      <c r="C67" s="17" t="s">
        <v>63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20">
        <v>0</v>
      </c>
      <c r="O67" s="19">
        <v>0</v>
      </c>
      <c r="P67" s="19">
        <v>0</v>
      </c>
      <c r="Q67" s="24">
        <v>120600</v>
      </c>
      <c r="R67" s="19">
        <v>25000</v>
      </c>
      <c r="S67" s="19">
        <f t="shared" si="0"/>
        <v>145600</v>
      </c>
    </row>
    <row r="68" spans="1:19" s="5" customFormat="1" x14ac:dyDescent="0.2">
      <c r="A68" s="15">
        <v>3000</v>
      </c>
      <c r="B68" s="16">
        <v>3111</v>
      </c>
      <c r="C68" s="17" t="s">
        <v>64</v>
      </c>
      <c r="D68" s="19">
        <f>38000+140000+170400+96000</f>
        <v>444400</v>
      </c>
      <c r="E68" s="19">
        <v>340000</v>
      </c>
      <c r="F68" s="19">
        <v>936000</v>
      </c>
      <c r="G68" s="19">
        <v>666720</v>
      </c>
      <c r="H68" s="19">
        <f>93420+66000+48000</f>
        <v>207420</v>
      </c>
      <c r="I68" s="19">
        <v>792312</v>
      </c>
      <c r="J68" s="19">
        <v>412256.06</v>
      </c>
      <c r="K68" s="19">
        <v>1044346</v>
      </c>
      <c r="L68" s="19">
        <v>144000</v>
      </c>
      <c r="M68" s="19">
        <v>801600</v>
      </c>
      <c r="N68" s="20">
        <v>342984</v>
      </c>
      <c r="O68" s="19">
        <v>122400</v>
      </c>
      <c r="P68" s="19">
        <v>360000</v>
      </c>
      <c r="Q68" s="24">
        <v>21368192</v>
      </c>
      <c r="R68" s="19">
        <v>2820000</v>
      </c>
      <c r="S68" s="19">
        <f t="shared" si="0"/>
        <v>30802630.060000002</v>
      </c>
    </row>
    <row r="69" spans="1:19" s="5" customFormat="1" x14ac:dyDescent="0.2">
      <c r="A69" s="15">
        <v>3000</v>
      </c>
      <c r="B69" s="16">
        <v>3121</v>
      </c>
      <c r="C69" s="17" t="s">
        <v>65</v>
      </c>
      <c r="D69" s="19">
        <v>5000</v>
      </c>
      <c r="E69" s="19">
        <v>0</v>
      </c>
      <c r="F69" s="19">
        <v>14400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20">
        <v>0</v>
      </c>
      <c r="O69" s="19">
        <v>0</v>
      </c>
      <c r="P69" s="19">
        <v>0</v>
      </c>
      <c r="Q69" s="24">
        <v>100000</v>
      </c>
      <c r="R69" s="19">
        <v>0</v>
      </c>
      <c r="S69" s="19">
        <f t="shared" si="0"/>
        <v>119400</v>
      </c>
    </row>
    <row r="70" spans="1:19" s="5" customFormat="1" x14ac:dyDescent="0.2">
      <c r="A70" s="15">
        <v>3000</v>
      </c>
      <c r="B70" s="16">
        <v>3131</v>
      </c>
      <c r="C70" s="17" t="s">
        <v>66</v>
      </c>
      <c r="D70" s="19">
        <f>5000+8400+12000</f>
        <v>25400</v>
      </c>
      <c r="E70" s="19">
        <v>50000</v>
      </c>
      <c r="F70" s="19">
        <v>341400</v>
      </c>
      <c r="G70" s="19">
        <v>106440</v>
      </c>
      <c r="H70" s="19">
        <f>18840+0+12000</f>
        <v>30840</v>
      </c>
      <c r="I70" s="19">
        <v>238200</v>
      </c>
      <c r="J70" s="19">
        <v>18405.080000000002</v>
      </c>
      <c r="K70" s="19">
        <v>18000</v>
      </c>
      <c r="L70" s="19">
        <v>90000</v>
      </c>
      <c r="M70" s="19">
        <v>172992</v>
      </c>
      <c r="N70" s="20">
        <v>84372</v>
      </c>
      <c r="O70" s="19">
        <v>51300</v>
      </c>
      <c r="P70" s="19">
        <v>48000</v>
      </c>
      <c r="Q70" s="24">
        <v>3725200</v>
      </c>
      <c r="R70" s="19">
        <v>507997</v>
      </c>
      <c r="S70" s="19">
        <f t="shared" si="0"/>
        <v>5508546.0800000001</v>
      </c>
    </row>
    <row r="71" spans="1:19" s="5" customFormat="1" x14ac:dyDescent="0.2">
      <c r="A71" s="15">
        <v>3000</v>
      </c>
      <c r="B71" s="16">
        <v>3141</v>
      </c>
      <c r="C71" s="17" t="s">
        <v>67</v>
      </c>
      <c r="D71" s="19">
        <f>808800+36000</f>
        <v>844800</v>
      </c>
      <c r="E71" s="19">
        <v>274380</v>
      </c>
      <c r="F71" s="19">
        <v>214800</v>
      </c>
      <c r="G71" s="19">
        <v>192000</v>
      </c>
      <c r="H71" s="19">
        <f>93600+10800+19200</f>
        <v>123600</v>
      </c>
      <c r="I71" s="19">
        <v>285912</v>
      </c>
      <c r="J71" s="19">
        <v>147564.4</v>
      </c>
      <c r="K71" s="19">
        <v>159000</v>
      </c>
      <c r="L71" s="19">
        <v>334068</v>
      </c>
      <c r="M71" s="19">
        <v>443400</v>
      </c>
      <c r="N71" s="20">
        <v>353208</v>
      </c>
      <c r="O71" s="19">
        <v>79200</v>
      </c>
      <c r="P71" s="19">
        <v>240000</v>
      </c>
      <c r="Q71" s="24">
        <v>869200</v>
      </c>
      <c r="R71" s="19">
        <v>732000</v>
      </c>
      <c r="S71" s="19">
        <f t="shared" ref="S71:S134" si="1">SUM(D71:R71)</f>
        <v>5293132.4000000004</v>
      </c>
    </row>
    <row r="72" spans="1:19" s="5" customFormat="1" x14ac:dyDescent="0.2">
      <c r="A72" s="15">
        <v>3000</v>
      </c>
      <c r="B72" s="16">
        <v>3151</v>
      </c>
      <c r="C72" s="17" t="s">
        <v>68</v>
      </c>
      <c r="D72" s="19">
        <f>33600+18000</f>
        <v>51600</v>
      </c>
      <c r="E72" s="19">
        <v>0</v>
      </c>
      <c r="F72" s="19">
        <v>84000</v>
      </c>
      <c r="G72" s="19">
        <v>0</v>
      </c>
      <c r="H72" s="19">
        <v>0</v>
      </c>
      <c r="I72" s="19">
        <v>14400</v>
      </c>
      <c r="J72" s="19">
        <v>29496.65</v>
      </c>
      <c r="K72" s="19">
        <v>0</v>
      </c>
      <c r="L72" s="19">
        <v>0</v>
      </c>
      <c r="M72" s="19">
        <v>0</v>
      </c>
      <c r="N72" s="20">
        <v>32400</v>
      </c>
      <c r="O72" s="19">
        <v>0</v>
      </c>
      <c r="P72" s="19">
        <v>0</v>
      </c>
      <c r="Q72" s="24">
        <v>433632</v>
      </c>
      <c r="R72" s="19">
        <v>0</v>
      </c>
      <c r="S72" s="19">
        <f t="shared" si="1"/>
        <v>645528.65</v>
      </c>
    </row>
    <row r="73" spans="1:19" s="5" customFormat="1" x14ac:dyDescent="0.2">
      <c r="A73" s="15">
        <v>3000</v>
      </c>
      <c r="B73" s="16">
        <v>3161</v>
      </c>
      <c r="C73" s="17" t="s">
        <v>69</v>
      </c>
      <c r="D73" s="19">
        <f>6240+36000</f>
        <v>42240</v>
      </c>
      <c r="E73" s="19">
        <v>0</v>
      </c>
      <c r="F73" s="19">
        <v>0</v>
      </c>
      <c r="G73" s="19">
        <v>0</v>
      </c>
      <c r="H73" s="19">
        <v>0</v>
      </c>
      <c r="I73" s="19">
        <v>12000</v>
      </c>
      <c r="J73" s="19">
        <v>0</v>
      </c>
      <c r="K73" s="19">
        <v>0</v>
      </c>
      <c r="L73" s="19">
        <v>0</v>
      </c>
      <c r="M73" s="19">
        <v>0</v>
      </c>
      <c r="N73" s="20">
        <v>0</v>
      </c>
      <c r="O73" s="19">
        <v>0</v>
      </c>
      <c r="P73" s="19">
        <v>0</v>
      </c>
      <c r="Q73" s="25">
        <v>0</v>
      </c>
      <c r="R73" s="19">
        <v>5000</v>
      </c>
      <c r="S73" s="19">
        <f t="shared" si="1"/>
        <v>59240</v>
      </c>
    </row>
    <row r="74" spans="1:19" s="5" customFormat="1" ht="25.5" x14ac:dyDescent="0.2">
      <c r="A74" s="15">
        <v>3000</v>
      </c>
      <c r="B74" s="16">
        <v>3171</v>
      </c>
      <c r="C74" s="17" t="s">
        <v>70</v>
      </c>
      <c r="D74" s="19">
        <f>97200+240000</f>
        <v>337200</v>
      </c>
      <c r="E74" s="19">
        <v>90000</v>
      </c>
      <c r="F74" s="19">
        <v>670800</v>
      </c>
      <c r="G74" s="19">
        <v>176400</v>
      </c>
      <c r="H74" s="19">
        <f>0+12000+12000</f>
        <v>24000</v>
      </c>
      <c r="I74" s="19">
        <v>567300</v>
      </c>
      <c r="J74" s="19">
        <v>34941.43</v>
      </c>
      <c r="K74" s="19">
        <v>628260</v>
      </c>
      <c r="L74" s="19">
        <v>18000</v>
      </c>
      <c r="M74" s="19">
        <v>711600</v>
      </c>
      <c r="N74" s="20">
        <v>18000</v>
      </c>
      <c r="O74" s="19">
        <v>157200</v>
      </c>
      <c r="P74" s="19">
        <v>0</v>
      </c>
      <c r="Q74" s="24">
        <v>157200</v>
      </c>
      <c r="R74" s="19">
        <v>259992</v>
      </c>
      <c r="S74" s="19">
        <f t="shared" si="1"/>
        <v>3850893.4299999997</v>
      </c>
    </row>
    <row r="75" spans="1:19" s="5" customFormat="1" x14ac:dyDescent="0.2">
      <c r="A75" s="15">
        <v>3000</v>
      </c>
      <c r="B75" s="16">
        <v>3181</v>
      </c>
      <c r="C75" s="17" t="s">
        <v>71</v>
      </c>
      <c r="D75" s="19">
        <f>1000+28800</f>
        <v>29800</v>
      </c>
      <c r="E75" s="19">
        <v>11500</v>
      </c>
      <c r="F75" s="19">
        <v>0</v>
      </c>
      <c r="G75" s="19">
        <v>0</v>
      </c>
      <c r="H75" s="19">
        <f>0+1000+0</f>
        <v>1000</v>
      </c>
      <c r="I75" s="19">
        <v>55416</v>
      </c>
      <c r="J75" s="19">
        <v>4800</v>
      </c>
      <c r="K75" s="19">
        <v>3300</v>
      </c>
      <c r="L75" s="19">
        <v>0</v>
      </c>
      <c r="M75" s="19">
        <v>16380</v>
      </c>
      <c r="N75" s="20">
        <v>0</v>
      </c>
      <c r="O75" s="19">
        <v>1500</v>
      </c>
      <c r="P75" s="19">
        <v>0</v>
      </c>
      <c r="Q75" s="24">
        <v>5311</v>
      </c>
      <c r="R75" s="19">
        <v>0</v>
      </c>
      <c r="S75" s="19">
        <f t="shared" si="1"/>
        <v>129007</v>
      </c>
    </row>
    <row r="76" spans="1:19" s="5" customFormat="1" x14ac:dyDescent="0.2">
      <c r="A76" s="15">
        <v>3000</v>
      </c>
      <c r="B76" s="16">
        <v>3182</v>
      </c>
      <c r="C76" s="17" t="s">
        <v>72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0">
        <v>0</v>
      </c>
      <c r="O76" s="19">
        <v>0</v>
      </c>
      <c r="P76" s="19">
        <v>0</v>
      </c>
      <c r="Q76" s="25">
        <v>0</v>
      </c>
      <c r="R76" s="19">
        <v>0</v>
      </c>
      <c r="S76" s="19">
        <f t="shared" si="1"/>
        <v>0</v>
      </c>
    </row>
    <row r="77" spans="1:19" s="5" customFormat="1" x14ac:dyDescent="0.2">
      <c r="A77" s="15">
        <v>3000</v>
      </c>
      <c r="B77" s="16">
        <v>3191</v>
      </c>
      <c r="C77" s="17" t="s">
        <v>73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20">
        <v>0</v>
      </c>
      <c r="O77" s="19">
        <v>0</v>
      </c>
      <c r="P77" s="19">
        <v>0</v>
      </c>
      <c r="Q77" s="25">
        <v>0</v>
      </c>
      <c r="R77" s="19">
        <v>0</v>
      </c>
      <c r="S77" s="19">
        <f t="shared" si="1"/>
        <v>0</v>
      </c>
    </row>
    <row r="78" spans="1:19" s="5" customFormat="1" x14ac:dyDescent="0.2">
      <c r="A78" s="15">
        <v>3000</v>
      </c>
      <c r="B78" s="16">
        <v>3211</v>
      </c>
      <c r="C78" s="17" t="s">
        <v>74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0">
        <v>0</v>
      </c>
      <c r="O78" s="19">
        <v>0</v>
      </c>
      <c r="P78" s="19">
        <v>0</v>
      </c>
      <c r="Q78" s="25">
        <v>0</v>
      </c>
      <c r="R78" s="19">
        <v>0</v>
      </c>
      <c r="S78" s="19">
        <f t="shared" si="1"/>
        <v>0</v>
      </c>
    </row>
    <row r="79" spans="1:19" s="5" customFormat="1" ht="20.25" customHeight="1" x14ac:dyDescent="0.2">
      <c r="A79" s="15">
        <v>3000</v>
      </c>
      <c r="B79" s="16">
        <v>3221</v>
      </c>
      <c r="C79" s="17" t="s">
        <v>75</v>
      </c>
      <c r="D79" s="19">
        <v>0</v>
      </c>
      <c r="E79" s="19">
        <v>600000</v>
      </c>
      <c r="F79" s="19">
        <v>941592</v>
      </c>
      <c r="G79" s="19">
        <v>0</v>
      </c>
      <c r="H79" s="19">
        <f>1116000+0+0</f>
        <v>1116000</v>
      </c>
      <c r="I79" s="19">
        <v>1289760</v>
      </c>
      <c r="J79" s="19">
        <v>0</v>
      </c>
      <c r="K79" s="19">
        <v>6382740</v>
      </c>
      <c r="L79" s="19">
        <v>810000</v>
      </c>
      <c r="M79" s="19">
        <v>414000</v>
      </c>
      <c r="N79" s="20">
        <v>934054</v>
      </c>
      <c r="O79" s="19">
        <v>0</v>
      </c>
      <c r="P79" s="19">
        <v>0</v>
      </c>
      <c r="Q79" s="24">
        <v>1019749</v>
      </c>
      <c r="R79" s="19">
        <v>96000</v>
      </c>
      <c r="S79" s="19">
        <f t="shared" si="1"/>
        <v>13603895</v>
      </c>
    </row>
    <row r="80" spans="1:19" s="5" customFormat="1" ht="25.5" x14ac:dyDescent="0.2">
      <c r="A80" s="15">
        <v>3000</v>
      </c>
      <c r="B80" s="16">
        <v>3231</v>
      </c>
      <c r="C80" s="17" t="s">
        <v>76</v>
      </c>
      <c r="D80" s="19">
        <v>36000</v>
      </c>
      <c r="E80" s="19">
        <v>0</v>
      </c>
      <c r="F80" s="19">
        <v>0</v>
      </c>
      <c r="G80" s="19">
        <v>0</v>
      </c>
      <c r="H80" s="19">
        <f>0+0+15000</f>
        <v>15000</v>
      </c>
      <c r="I80" s="19">
        <v>0</v>
      </c>
      <c r="J80" s="19">
        <v>329859.57</v>
      </c>
      <c r="K80" s="19">
        <v>0</v>
      </c>
      <c r="L80" s="19">
        <v>0</v>
      </c>
      <c r="M80" s="19">
        <v>0</v>
      </c>
      <c r="N80" s="20">
        <v>276000</v>
      </c>
      <c r="O80" s="19">
        <v>0</v>
      </c>
      <c r="P80" s="19">
        <v>0</v>
      </c>
      <c r="Q80" s="25">
        <v>0</v>
      </c>
      <c r="R80" s="19">
        <v>0</v>
      </c>
      <c r="S80" s="19">
        <f t="shared" si="1"/>
        <v>656859.57000000007</v>
      </c>
    </row>
    <row r="81" spans="1:19" s="5" customFormat="1" ht="25.5" x14ac:dyDescent="0.2">
      <c r="A81" s="15">
        <v>3000</v>
      </c>
      <c r="B81" s="16">
        <v>3241</v>
      </c>
      <c r="C81" s="17" t="s">
        <v>77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0">
        <v>0</v>
      </c>
      <c r="O81" s="19">
        <v>0</v>
      </c>
      <c r="P81" s="19">
        <v>0</v>
      </c>
      <c r="Q81" s="25">
        <v>0</v>
      </c>
      <c r="R81" s="19">
        <v>0</v>
      </c>
      <c r="S81" s="19">
        <f t="shared" si="1"/>
        <v>0</v>
      </c>
    </row>
    <row r="82" spans="1:19" s="5" customFormat="1" x14ac:dyDescent="0.2">
      <c r="A82" s="15">
        <v>3000</v>
      </c>
      <c r="B82" s="16">
        <v>3251</v>
      </c>
      <c r="C82" s="17" t="s">
        <v>78</v>
      </c>
      <c r="D82" s="19">
        <v>72000</v>
      </c>
      <c r="E82" s="19">
        <v>0</v>
      </c>
      <c r="F82" s="19">
        <v>0</v>
      </c>
      <c r="G82" s="19">
        <v>0</v>
      </c>
      <c r="H82" s="19">
        <f>707172+0+385500</f>
        <v>1092672</v>
      </c>
      <c r="I82" s="19">
        <v>0</v>
      </c>
      <c r="J82" s="19">
        <v>0</v>
      </c>
      <c r="K82" s="19">
        <v>0</v>
      </c>
      <c r="L82" s="19">
        <v>0</v>
      </c>
      <c r="M82" s="19">
        <v>815140</v>
      </c>
      <c r="N82" s="20">
        <v>0</v>
      </c>
      <c r="O82" s="19">
        <v>0</v>
      </c>
      <c r="P82" s="19">
        <v>0</v>
      </c>
      <c r="Q82" s="25">
        <v>0</v>
      </c>
      <c r="R82" s="19">
        <v>0</v>
      </c>
      <c r="S82" s="19">
        <f t="shared" si="1"/>
        <v>1979812</v>
      </c>
    </row>
    <row r="83" spans="1:19" s="5" customFormat="1" ht="25.5" x14ac:dyDescent="0.2">
      <c r="A83" s="15">
        <v>3000</v>
      </c>
      <c r="B83" s="16">
        <v>3261</v>
      </c>
      <c r="C83" s="17" t="s">
        <v>79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20">
        <v>0</v>
      </c>
      <c r="O83" s="19">
        <v>0</v>
      </c>
      <c r="P83" s="19">
        <v>0</v>
      </c>
      <c r="Q83" s="25">
        <v>0</v>
      </c>
      <c r="R83" s="19">
        <v>0</v>
      </c>
      <c r="S83" s="19">
        <f t="shared" si="1"/>
        <v>0</v>
      </c>
    </row>
    <row r="84" spans="1:19" s="5" customFormat="1" x14ac:dyDescent="0.2">
      <c r="A84" s="15">
        <v>3000</v>
      </c>
      <c r="B84" s="16">
        <v>3271</v>
      </c>
      <c r="C84" s="17" t="s">
        <v>80</v>
      </c>
      <c r="D84" s="19">
        <f>80000+40000</f>
        <v>120000</v>
      </c>
      <c r="E84" s="19">
        <v>60000</v>
      </c>
      <c r="F84" s="19">
        <v>145000</v>
      </c>
      <c r="G84" s="19">
        <v>0</v>
      </c>
      <c r="H84" s="19">
        <f>60000+4200+22500</f>
        <v>86700</v>
      </c>
      <c r="I84" s="19">
        <v>182300</v>
      </c>
      <c r="J84" s="19">
        <v>0</v>
      </c>
      <c r="K84" s="19">
        <v>171275</v>
      </c>
      <c r="L84" s="19">
        <v>0</v>
      </c>
      <c r="M84" s="19">
        <v>152850</v>
      </c>
      <c r="N84" s="20">
        <v>0</v>
      </c>
      <c r="O84" s="19">
        <v>74000</v>
      </c>
      <c r="P84" s="19">
        <v>0</v>
      </c>
      <c r="Q84" s="24">
        <v>345000</v>
      </c>
      <c r="R84" s="19">
        <v>168000</v>
      </c>
      <c r="S84" s="19">
        <f t="shared" si="1"/>
        <v>1505125</v>
      </c>
    </row>
    <row r="85" spans="1:19" s="5" customFormat="1" x14ac:dyDescent="0.2">
      <c r="A85" s="15">
        <v>3000</v>
      </c>
      <c r="B85" s="16">
        <v>3281</v>
      </c>
      <c r="C85" s="17" t="s">
        <v>81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20">
        <v>0</v>
      </c>
      <c r="O85" s="19">
        <v>0</v>
      </c>
      <c r="P85" s="19">
        <v>0</v>
      </c>
      <c r="Q85" s="25">
        <v>0</v>
      </c>
      <c r="R85" s="19">
        <v>0</v>
      </c>
      <c r="S85" s="19">
        <f t="shared" si="1"/>
        <v>0</v>
      </c>
    </row>
    <row r="86" spans="1:19" s="5" customFormat="1" ht="22.15" customHeight="1" x14ac:dyDescent="0.2">
      <c r="A86" s="15">
        <v>3000</v>
      </c>
      <c r="B86" s="16">
        <v>3291</v>
      </c>
      <c r="C86" s="17" t="s">
        <v>82</v>
      </c>
      <c r="D86" s="19">
        <v>216000</v>
      </c>
      <c r="E86" s="19">
        <v>0</v>
      </c>
      <c r="F86" s="19">
        <v>50028</v>
      </c>
      <c r="G86" s="19">
        <v>0</v>
      </c>
      <c r="H86" s="19">
        <f>0+5000+7500</f>
        <v>12500</v>
      </c>
      <c r="I86" s="19">
        <v>0</v>
      </c>
      <c r="J86" s="19">
        <v>32796</v>
      </c>
      <c r="K86" s="19">
        <v>0</v>
      </c>
      <c r="L86" s="19">
        <v>0</v>
      </c>
      <c r="M86" s="19">
        <v>0</v>
      </c>
      <c r="N86" s="20">
        <v>0</v>
      </c>
      <c r="O86" s="19">
        <v>0</v>
      </c>
      <c r="P86" s="19">
        <v>0</v>
      </c>
      <c r="Q86" s="25">
        <v>0</v>
      </c>
      <c r="R86" s="19">
        <v>342000</v>
      </c>
      <c r="S86" s="19">
        <f t="shared" si="1"/>
        <v>653324</v>
      </c>
    </row>
    <row r="87" spans="1:19" s="5" customFormat="1" ht="25.5" x14ac:dyDescent="0.2">
      <c r="A87" s="15">
        <v>3000</v>
      </c>
      <c r="B87" s="16">
        <v>3311</v>
      </c>
      <c r="C87" s="17" t="s">
        <v>83</v>
      </c>
      <c r="D87" s="19">
        <v>0</v>
      </c>
      <c r="E87" s="19">
        <v>20000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20">
        <v>0</v>
      </c>
      <c r="O87" s="19">
        <v>2040420</v>
      </c>
      <c r="P87" s="19">
        <v>0</v>
      </c>
      <c r="Q87" s="25">
        <v>0</v>
      </c>
      <c r="R87" s="19">
        <v>0</v>
      </c>
      <c r="S87" s="19">
        <f t="shared" si="1"/>
        <v>2060420</v>
      </c>
    </row>
    <row r="88" spans="1:19" s="5" customFormat="1" ht="25.5" x14ac:dyDescent="0.2">
      <c r="A88" s="15">
        <v>3000</v>
      </c>
      <c r="B88" s="16">
        <v>3321</v>
      </c>
      <c r="C88" s="17" t="s">
        <v>84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20">
        <v>0</v>
      </c>
      <c r="O88" s="19">
        <v>0</v>
      </c>
      <c r="P88" s="19">
        <v>0</v>
      </c>
      <c r="Q88" s="25">
        <v>0</v>
      </c>
      <c r="R88" s="19">
        <v>0</v>
      </c>
      <c r="S88" s="19">
        <f t="shared" si="1"/>
        <v>0</v>
      </c>
    </row>
    <row r="89" spans="1:19" s="5" customFormat="1" ht="25.5" x14ac:dyDescent="0.2">
      <c r="A89" s="15">
        <v>3000</v>
      </c>
      <c r="B89" s="16">
        <v>3331</v>
      </c>
      <c r="C89" s="17" t="s">
        <v>85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204000</v>
      </c>
      <c r="L89" s="19">
        <v>0</v>
      </c>
      <c r="M89" s="19">
        <v>0</v>
      </c>
      <c r="N89" s="20">
        <v>0</v>
      </c>
      <c r="O89" s="19">
        <v>234000</v>
      </c>
      <c r="P89" s="19">
        <v>0</v>
      </c>
      <c r="Q89" s="24">
        <v>0</v>
      </c>
      <c r="R89" s="19">
        <v>0</v>
      </c>
      <c r="S89" s="19">
        <f t="shared" si="1"/>
        <v>438000</v>
      </c>
    </row>
    <row r="90" spans="1:19" s="5" customFormat="1" x14ac:dyDescent="0.2">
      <c r="A90" s="15">
        <v>3000</v>
      </c>
      <c r="B90" s="16">
        <v>3341</v>
      </c>
      <c r="C90" s="17" t="s">
        <v>86</v>
      </c>
      <c r="D90" s="19">
        <v>300000</v>
      </c>
      <c r="E90" s="19">
        <v>0</v>
      </c>
      <c r="F90" s="19">
        <v>90000</v>
      </c>
      <c r="G90" s="19">
        <v>18000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56000</v>
      </c>
      <c r="N90" s="20">
        <v>0</v>
      </c>
      <c r="O90" s="19">
        <v>0</v>
      </c>
      <c r="P90" s="19">
        <v>0</v>
      </c>
      <c r="Q90" s="24">
        <v>5400000</v>
      </c>
      <c r="R90" s="19">
        <v>0</v>
      </c>
      <c r="S90" s="19">
        <f t="shared" si="1"/>
        <v>5864000</v>
      </c>
    </row>
    <row r="91" spans="1:19" s="5" customFormat="1" x14ac:dyDescent="0.2">
      <c r="A91" s="15">
        <v>3000</v>
      </c>
      <c r="B91" s="16">
        <v>3351</v>
      </c>
      <c r="C91" s="17" t="s">
        <v>87</v>
      </c>
      <c r="D91" s="19">
        <v>0</v>
      </c>
      <c r="E91" s="19">
        <v>100000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20">
        <v>0</v>
      </c>
      <c r="O91" s="19">
        <v>0</v>
      </c>
      <c r="P91" s="19">
        <v>0</v>
      </c>
      <c r="Q91" s="25">
        <v>0</v>
      </c>
      <c r="R91" s="19">
        <v>0</v>
      </c>
      <c r="S91" s="19">
        <f t="shared" si="1"/>
        <v>100000</v>
      </c>
    </row>
    <row r="92" spans="1:19" s="5" customFormat="1" x14ac:dyDescent="0.2">
      <c r="A92" s="15">
        <v>3000</v>
      </c>
      <c r="B92" s="16">
        <v>3361</v>
      </c>
      <c r="C92" s="17" t="s">
        <v>88</v>
      </c>
      <c r="D92" s="19">
        <f>609000+180003</f>
        <v>789003</v>
      </c>
      <c r="E92" s="19">
        <v>719998</v>
      </c>
      <c r="F92" s="19">
        <v>1000820</v>
      </c>
      <c r="G92" s="19">
        <v>391789</v>
      </c>
      <c r="H92" s="19">
        <f>230000+31320+0</f>
        <v>261320</v>
      </c>
      <c r="I92" s="19">
        <v>805585.2</v>
      </c>
      <c r="J92" s="19">
        <v>0</v>
      </c>
      <c r="K92" s="19">
        <v>598980</v>
      </c>
      <c r="L92" s="19">
        <v>227999.16</v>
      </c>
      <c r="M92" s="19">
        <v>1643371</v>
      </c>
      <c r="N92" s="20">
        <v>0</v>
      </c>
      <c r="O92" s="19">
        <v>80040</v>
      </c>
      <c r="P92" s="19">
        <v>180003</v>
      </c>
      <c r="Q92" s="24">
        <v>5955518</v>
      </c>
      <c r="R92" s="19">
        <v>450000</v>
      </c>
      <c r="S92" s="19">
        <f t="shared" si="1"/>
        <v>13104426.359999999</v>
      </c>
    </row>
    <row r="93" spans="1:19" s="5" customFormat="1" x14ac:dyDescent="0.2">
      <c r="A93" s="15">
        <v>3000</v>
      </c>
      <c r="B93" s="16">
        <v>3362</v>
      </c>
      <c r="C93" s="17" t="s">
        <v>89</v>
      </c>
      <c r="D93" s="19">
        <v>12000</v>
      </c>
      <c r="E93" s="19">
        <v>0</v>
      </c>
      <c r="F93" s="19">
        <v>0</v>
      </c>
      <c r="G93" s="19">
        <v>0</v>
      </c>
      <c r="H93" s="19">
        <f>0+0+10002</f>
        <v>10002</v>
      </c>
      <c r="I93" s="19">
        <v>27800</v>
      </c>
      <c r="J93" s="19">
        <v>0</v>
      </c>
      <c r="K93" s="19">
        <v>6900</v>
      </c>
      <c r="L93" s="19">
        <v>0</v>
      </c>
      <c r="M93" s="19">
        <v>0</v>
      </c>
      <c r="N93" s="20">
        <v>0</v>
      </c>
      <c r="O93" s="19">
        <v>60000</v>
      </c>
      <c r="P93" s="19">
        <v>0</v>
      </c>
      <c r="Q93" s="25">
        <v>0</v>
      </c>
      <c r="R93" s="19">
        <v>20000</v>
      </c>
      <c r="S93" s="19">
        <f t="shared" si="1"/>
        <v>136702</v>
      </c>
    </row>
    <row r="94" spans="1:19" s="5" customFormat="1" x14ac:dyDescent="0.2">
      <c r="A94" s="15">
        <v>3000</v>
      </c>
      <c r="B94" s="16">
        <v>3363</v>
      </c>
      <c r="C94" s="17" t="s">
        <v>90</v>
      </c>
      <c r="D94" s="19">
        <v>12000</v>
      </c>
      <c r="E94" s="19">
        <v>10000</v>
      </c>
      <c r="F94" s="19">
        <v>0</v>
      </c>
      <c r="G94" s="19">
        <v>0</v>
      </c>
      <c r="H94" s="19">
        <f>0+10000+0</f>
        <v>10000</v>
      </c>
      <c r="I94" s="19">
        <v>4337573</v>
      </c>
      <c r="J94" s="19">
        <v>0</v>
      </c>
      <c r="K94" s="19">
        <v>0</v>
      </c>
      <c r="L94" s="19">
        <v>0</v>
      </c>
      <c r="M94" s="19">
        <v>0</v>
      </c>
      <c r="N94" s="20">
        <v>0</v>
      </c>
      <c r="O94" s="19">
        <v>10000</v>
      </c>
      <c r="P94" s="19">
        <v>0</v>
      </c>
      <c r="Q94" s="25">
        <v>0</v>
      </c>
      <c r="R94" s="19">
        <v>80000</v>
      </c>
      <c r="S94" s="19">
        <f t="shared" si="1"/>
        <v>4459573</v>
      </c>
    </row>
    <row r="95" spans="1:19" s="5" customFormat="1" ht="25.5" x14ac:dyDescent="0.2">
      <c r="A95" s="15">
        <v>3000</v>
      </c>
      <c r="B95" s="16">
        <v>3364</v>
      </c>
      <c r="C95" s="17" t="s">
        <v>91</v>
      </c>
      <c r="D95" s="19">
        <v>250000</v>
      </c>
      <c r="E95" s="19">
        <v>0</v>
      </c>
      <c r="F95" s="19">
        <v>24992</v>
      </c>
      <c r="G95" s="19">
        <v>18000</v>
      </c>
      <c r="H95" s="19">
        <f>0+15000+114000</f>
        <v>129000</v>
      </c>
      <c r="I95" s="19">
        <v>17156</v>
      </c>
      <c r="J95" s="19">
        <v>0</v>
      </c>
      <c r="K95" s="19">
        <v>26140</v>
      </c>
      <c r="L95" s="19">
        <v>0</v>
      </c>
      <c r="M95" s="19">
        <v>224000</v>
      </c>
      <c r="N95" s="20">
        <v>0</v>
      </c>
      <c r="O95" s="19">
        <v>20000</v>
      </c>
      <c r="P95" s="19">
        <v>0</v>
      </c>
      <c r="Q95" s="24">
        <v>181074</v>
      </c>
      <c r="R95" s="19">
        <v>296666</v>
      </c>
      <c r="S95" s="19">
        <f t="shared" si="1"/>
        <v>1187028</v>
      </c>
    </row>
    <row r="96" spans="1:19" s="5" customFormat="1" x14ac:dyDescent="0.2">
      <c r="A96" s="15">
        <v>3000</v>
      </c>
      <c r="B96" s="16">
        <v>3371</v>
      </c>
      <c r="C96" s="17" t="s">
        <v>92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20">
        <v>0</v>
      </c>
      <c r="O96" s="19">
        <v>0</v>
      </c>
      <c r="P96" s="19">
        <v>0</v>
      </c>
      <c r="Q96" s="25">
        <v>0</v>
      </c>
      <c r="R96" s="19">
        <v>0</v>
      </c>
      <c r="S96" s="19">
        <f t="shared" si="1"/>
        <v>0</v>
      </c>
    </row>
    <row r="97" spans="1:19" s="5" customFormat="1" x14ac:dyDescent="0.2">
      <c r="A97" s="15">
        <v>3000</v>
      </c>
      <c r="B97" s="16">
        <v>3381</v>
      </c>
      <c r="C97" s="17" t="s">
        <v>93</v>
      </c>
      <c r="D97" s="19">
        <f>216000+377100</f>
        <v>593100</v>
      </c>
      <c r="E97" s="19">
        <v>420000</v>
      </c>
      <c r="F97" s="19">
        <v>368916</v>
      </c>
      <c r="G97" s="19">
        <v>2829000</v>
      </c>
      <c r="H97" s="19">
        <v>240000</v>
      </c>
      <c r="I97" s="19">
        <v>928800</v>
      </c>
      <c r="J97" s="19">
        <v>0</v>
      </c>
      <c r="K97" s="19">
        <v>0</v>
      </c>
      <c r="L97" s="19">
        <v>0</v>
      </c>
      <c r="M97" s="19">
        <v>1080000</v>
      </c>
      <c r="N97" s="20">
        <v>300000</v>
      </c>
      <c r="O97" s="19">
        <v>0</v>
      </c>
      <c r="P97" s="19">
        <v>240000</v>
      </c>
      <c r="Q97" s="25">
        <v>0</v>
      </c>
      <c r="R97" s="19">
        <v>1948800</v>
      </c>
      <c r="S97" s="19">
        <f t="shared" si="1"/>
        <v>8948616</v>
      </c>
    </row>
    <row r="98" spans="1:19" s="5" customFormat="1" x14ac:dyDescent="0.2">
      <c r="A98" s="15">
        <v>3000</v>
      </c>
      <c r="B98" s="16">
        <v>3391</v>
      </c>
      <c r="C98" s="17" t="s">
        <v>94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1560000</v>
      </c>
      <c r="J98" s="19">
        <v>0</v>
      </c>
      <c r="K98" s="19">
        <v>10000</v>
      </c>
      <c r="L98" s="19">
        <v>0</v>
      </c>
      <c r="M98" s="19">
        <v>2343876</v>
      </c>
      <c r="N98" s="20">
        <v>0</v>
      </c>
      <c r="O98" s="19">
        <v>0</v>
      </c>
      <c r="P98" s="19">
        <v>0</v>
      </c>
      <c r="Q98" s="24">
        <v>289884</v>
      </c>
      <c r="R98" s="19">
        <v>4650000</v>
      </c>
      <c r="S98" s="19">
        <f t="shared" si="1"/>
        <v>8853760</v>
      </c>
    </row>
    <row r="99" spans="1:19" s="5" customFormat="1" x14ac:dyDescent="0.2">
      <c r="A99" s="15">
        <v>3000</v>
      </c>
      <c r="B99" s="16">
        <v>3411</v>
      </c>
      <c r="C99" s="17" t="s">
        <v>95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600</v>
      </c>
      <c r="J99" s="19">
        <v>0</v>
      </c>
      <c r="K99" s="19">
        <v>0</v>
      </c>
      <c r="L99" s="19">
        <v>0</v>
      </c>
      <c r="M99" s="19">
        <v>37000</v>
      </c>
      <c r="N99" s="20">
        <v>0</v>
      </c>
      <c r="O99" s="19">
        <v>0</v>
      </c>
      <c r="P99" s="19">
        <v>0</v>
      </c>
      <c r="Q99" s="25">
        <v>0</v>
      </c>
      <c r="R99" s="19">
        <v>30000</v>
      </c>
      <c r="S99" s="19">
        <f t="shared" si="1"/>
        <v>67600</v>
      </c>
    </row>
    <row r="100" spans="1:19" s="5" customFormat="1" x14ac:dyDescent="0.2">
      <c r="A100" s="15">
        <v>3000</v>
      </c>
      <c r="B100" s="16">
        <v>3421</v>
      </c>
      <c r="C100" s="17" t="s">
        <v>96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20">
        <v>0</v>
      </c>
      <c r="O100" s="19">
        <v>0</v>
      </c>
      <c r="P100" s="19">
        <v>0</v>
      </c>
      <c r="Q100" s="25">
        <v>0</v>
      </c>
      <c r="R100" s="19">
        <v>0</v>
      </c>
      <c r="S100" s="19">
        <f t="shared" si="1"/>
        <v>0</v>
      </c>
    </row>
    <row r="101" spans="1:19" s="5" customFormat="1" ht="25.5" x14ac:dyDescent="0.2">
      <c r="A101" s="15">
        <v>3000</v>
      </c>
      <c r="B101" s="16">
        <v>3431</v>
      </c>
      <c r="C101" s="17" t="s">
        <v>97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20">
        <v>0</v>
      </c>
      <c r="O101" s="19">
        <v>0</v>
      </c>
      <c r="P101" s="19">
        <v>0</v>
      </c>
      <c r="Q101" s="25">
        <v>0</v>
      </c>
      <c r="R101" s="19">
        <v>0</v>
      </c>
      <c r="S101" s="19">
        <f t="shared" si="1"/>
        <v>0</v>
      </c>
    </row>
    <row r="102" spans="1:19" s="5" customFormat="1" x14ac:dyDescent="0.2">
      <c r="A102" s="15">
        <v>3000</v>
      </c>
      <c r="B102" s="16">
        <v>3441</v>
      </c>
      <c r="C102" s="17" t="s">
        <v>98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20">
        <v>0</v>
      </c>
      <c r="O102" s="19">
        <v>0</v>
      </c>
      <c r="P102" s="19">
        <v>0</v>
      </c>
      <c r="Q102" s="25">
        <v>0</v>
      </c>
      <c r="R102" s="19">
        <v>0</v>
      </c>
      <c r="S102" s="19">
        <f t="shared" si="1"/>
        <v>0</v>
      </c>
    </row>
    <row r="103" spans="1:19" s="5" customFormat="1" x14ac:dyDescent="0.2">
      <c r="A103" s="15">
        <v>3000</v>
      </c>
      <c r="B103" s="16">
        <v>3451</v>
      </c>
      <c r="C103" s="17" t="s">
        <v>99</v>
      </c>
      <c r="D103" s="19">
        <f>170004+43000</f>
        <v>213004</v>
      </c>
      <c r="E103" s="19">
        <v>0</v>
      </c>
      <c r="F103" s="19">
        <v>390000</v>
      </c>
      <c r="G103" s="19">
        <v>411720</v>
      </c>
      <c r="H103" s="19">
        <f>54000+5000+0</f>
        <v>59000</v>
      </c>
      <c r="I103" s="19">
        <v>281700</v>
      </c>
      <c r="J103" s="19">
        <v>179117.64</v>
      </c>
      <c r="K103" s="19">
        <v>149136</v>
      </c>
      <c r="L103" s="19">
        <v>48000</v>
      </c>
      <c r="M103" s="19">
        <v>215496</v>
      </c>
      <c r="N103" s="20">
        <v>135615</v>
      </c>
      <c r="O103" s="19">
        <v>57600</v>
      </c>
      <c r="P103" s="19">
        <v>541151</v>
      </c>
      <c r="Q103" s="24">
        <v>8548880</v>
      </c>
      <c r="R103" s="19">
        <v>205000</v>
      </c>
      <c r="S103" s="19">
        <f t="shared" si="1"/>
        <v>11435419.640000001</v>
      </c>
    </row>
    <row r="104" spans="1:19" s="5" customFormat="1" x14ac:dyDescent="0.2">
      <c r="A104" s="15">
        <v>3000</v>
      </c>
      <c r="B104" s="16">
        <v>3461</v>
      </c>
      <c r="C104" s="17" t="s">
        <v>100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20">
        <v>0</v>
      </c>
      <c r="O104" s="19">
        <v>0</v>
      </c>
      <c r="P104" s="19">
        <v>0</v>
      </c>
      <c r="Q104" s="25">
        <v>0</v>
      </c>
      <c r="R104" s="19">
        <v>0</v>
      </c>
      <c r="S104" s="19">
        <f t="shared" si="1"/>
        <v>0</v>
      </c>
    </row>
    <row r="105" spans="1:19" s="5" customFormat="1" x14ac:dyDescent="0.2">
      <c r="A105" s="15">
        <v>3000</v>
      </c>
      <c r="B105" s="16">
        <v>3471</v>
      </c>
      <c r="C105" s="17" t="s">
        <v>101</v>
      </c>
      <c r="D105" s="19">
        <v>24000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20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f t="shared" si="1"/>
        <v>24000</v>
      </c>
    </row>
    <row r="106" spans="1:19" s="5" customFormat="1" x14ac:dyDescent="0.2">
      <c r="A106" s="15">
        <v>3000</v>
      </c>
      <c r="B106" s="16">
        <v>3481</v>
      </c>
      <c r="C106" s="17" t="s">
        <v>102</v>
      </c>
      <c r="D106" s="19">
        <f>4000+65000</f>
        <v>69000</v>
      </c>
      <c r="E106" s="19">
        <v>15000</v>
      </c>
      <c r="F106" s="19">
        <v>40200</v>
      </c>
      <c r="G106" s="19">
        <v>444000</v>
      </c>
      <c r="H106" s="19">
        <f>132000+2400+6000</f>
        <v>140400</v>
      </c>
      <c r="I106" s="19">
        <v>54084</v>
      </c>
      <c r="J106" s="19">
        <v>0</v>
      </c>
      <c r="K106" s="19">
        <v>0</v>
      </c>
      <c r="L106" s="19">
        <v>3700.4</v>
      </c>
      <c r="M106" s="19">
        <v>24924</v>
      </c>
      <c r="N106" s="20">
        <v>12000</v>
      </c>
      <c r="O106" s="19">
        <v>8400</v>
      </c>
      <c r="P106" s="19">
        <v>0</v>
      </c>
      <c r="Q106" s="23">
        <v>7785</v>
      </c>
      <c r="R106" s="19">
        <v>0</v>
      </c>
      <c r="S106" s="19">
        <f t="shared" si="1"/>
        <v>819493.4</v>
      </c>
    </row>
    <row r="107" spans="1:19" s="5" customFormat="1" ht="25.5" x14ac:dyDescent="0.2">
      <c r="A107" s="15">
        <v>3000</v>
      </c>
      <c r="B107" s="16">
        <v>3491</v>
      </c>
      <c r="C107" s="17" t="s">
        <v>103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20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f t="shared" si="1"/>
        <v>0</v>
      </c>
    </row>
    <row r="108" spans="1:19" s="5" customFormat="1" x14ac:dyDescent="0.2">
      <c r="A108" s="15">
        <v>3000</v>
      </c>
      <c r="B108" s="16">
        <v>3511</v>
      </c>
      <c r="C108" s="17" t="s">
        <v>104</v>
      </c>
      <c r="D108" s="19">
        <f>13200+200000+120000</f>
        <v>333200</v>
      </c>
      <c r="E108" s="19">
        <v>30000</v>
      </c>
      <c r="F108" s="19">
        <v>263932</v>
      </c>
      <c r="G108" s="19">
        <v>26448</v>
      </c>
      <c r="H108" s="19">
        <f>0+3000+0</f>
        <v>3000</v>
      </c>
      <c r="I108" s="19">
        <v>44500</v>
      </c>
      <c r="J108" s="19">
        <v>0</v>
      </c>
      <c r="K108" s="19">
        <v>169066</v>
      </c>
      <c r="L108" s="19">
        <v>0</v>
      </c>
      <c r="M108" s="19">
        <v>0</v>
      </c>
      <c r="N108" s="20">
        <v>0</v>
      </c>
      <c r="O108" s="19">
        <v>0</v>
      </c>
      <c r="P108" s="19">
        <v>0</v>
      </c>
      <c r="Q108" s="23">
        <v>745000</v>
      </c>
      <c r="R108" s="19">
        <v>580000</v>
      </c>
      <c r="S108" s="19">
        <f t="shared" si="1"/>
        <v>2195146</v>
      </c>
    </row>
    <row r="109" spans="1:19" s="5" customFormat="1" ht="25.5" x14ac:dyDescent="0.2">
      <c r="A109" s="15">
        <v>3000</v>
      </c>
      <c r="B109" s="16">
        <v>3521</v>
      </c>
      <c r="C109" s="17" t="s">
        <v>105</v>
      </c>
      <c r="D109" s="19">
        <v>120000</v>
      </c>
      <c r="E109" s="19">
        <v>24500</v>
      </c>
      <c r="F109" s="19">
        <v>53682</v>
      </c>
      <c r="G109" s="19">
        <v>0</v>
      </c>
      <c r="H109" s="19">
        <v>0</v>
      </c>
      <c r="I109" s="19">
        <v>122500</v>
      </c>
      <c r="J109" s="19">
        <v>5707.6</v>
      </c>
      <c r="K109" s="19">
        <v>25000</v>
      </c>
      <c r="L109" s="19">
        <v>0</v>
      </c>
      <c r="M109" s="19">
        <v>20600</v>
      </c>
      <c r="N109" s="20">
        <v>0</v>
      </c>
      <c r="O109" s="19">
        <v>0</v>
      </c>
      <c r="P109" s="19">
        <v>0</v>
      </c>
      <c r="Q109" s="23">
        <v>1100000</v>
      </c>
      <c r="R109" s="19">
        <v>236200</v>
      </c>
      <c r="S109" s="19">
        <f t="shared" si="1"/>
        <v>1708189.6</v>
      </c>
    </row>
    <row r="110" spans="1:19" s="5" customFormat="1" ht="25.5" x14ac:dyDescent="0.2">
      <c r="A110" s="15">
        <v>3000</v>
      </c>
      <c r="B110" s="16">
        <v>3531</v>
      </c>
      <c r="C110" s="17" t="s">
        <v>106</v>
      </c>
      <c r="D110" s="19">
        <v>120000</v>
      </c>
      <c r="E110" s="19">
        <v>0</v>
      </c>
      <c r="F110" s="19">
        <v>30000</v>
      </c>
      <c r="G110" s="19">
        <v>0</v>
      </c>
      <c r="H110" s="19">
        <f>0+6000+9000</f>
        <v>15000</v>
      </c>
      <c r="I110" s="19">
        <v>0</v>
      </c>
      <c r="J110" s="19">
        <v>16400.14</v>
      </c>
      <c r="K110" s="19">
        <v>15000</v>
      </c>
      <c r="L110" s="19">
        <v>21000</v>
      </c>
      <c r="M110" s="19">
        <v>0</v>
      </c>
      <c r="N110" s="20">
        <v>0</v>
      </c>
      <c r="O110" s="19">
        <v>0</v>
      </c>
      <c r="P110" s="19">
        <v>0</v>
      </c>
      <c r="Q110" s="23">
        <v>1500000</v>
      </c>
      <c r="R110" s="19">
        <v>10000</v>
      </c>
      <c r="S110" s="19">
        <f t="shared" si="1"/>
        <v>1727400.1400000001</v>
      </c>
    </row>
    <row r="111" spans="1:19" s="5" customFormat="1" ht="25.5" x14ac:dyDescent="0.2">
      <c r="A111" s="15">
        <v>3000</v>
      </c>
      <c r="B111" s="16">
        <v>3541</v>
      </c>
      <c r="C111" s="17" t="s">
        <v>107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20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f t="shared" si="1"/>
        <v>0</v>
      </c>
    </row>
    <row r="112" spans="1:19" s="5" customFormat="1" x14ac:dyDescent="0.2">
      <c r="A112" s="15">
        <v>3000</v>
      </c>
      <c r="B112" s="16">
        <v>3551</v>
      </c>
      <c r="C112" s="17" t="s">
        <v>108</v>
      </c>
      <c r="D112" s="19">
        <f>30000+300000+360000</f>
        <v>690000</v>
      </c>
      <c r="E112" s="19">
        <v>170004</v>
      </c>
      <c r="F112" s="19">
        <v>157003</v>
      </c>
      <c r="G112" s="19">
        <v>95224</v>
      </c>
      <c r="H112" s="19">
        <f>42960+24000+0</f>
        <v>66960</v>
      </c>
      <c r="I112" s="19">
        <v>204960</v>
      </c>
      <c r="J112" s="19">
        <v>315368.08</v>
      </c>
      <c r="K112" s="19">
        <v>186240</v>
      </c>
      <c r="L112" s="19">
        <v>62400</v>
      </c>
      <c r="M112" s="19">
        <v>163000</v>
      </c>
      <c r="N112" s="20">
        <v>86386</v>
      </c>
      <c r="O112" s="19">
        <v>44000</v>
      </c>
      <c r="P112" s="19">
        <v>300000</v>
      </c>
      <c r="Q112" s="23">
        <v>29522078</v>
      </c>
      <c r="R112" s="19">
        <v>400000</v>
      </c>
      <c r="S112" s="19">
        <f t="shared" si="1"/>
        <v>32463623.079999998</v>
      </c>
    </row>
    <row r="113" spans="1:19" s="5" customFormat="1" ht="25.5" x14ac:dyDescent="0.2">
      <c r="A113" s="15">
        <v>3000</v>
      </c>
      <c r="B113" s="16">
        <v>3561</v>
      </c>
      <c r="C113" s="17" t="s">
        <v>109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20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f t="shared" si="1"/>
        <v>0</v>
      </c>
    </row>
    <row r="114" spans="1:19" s="5" customFormat="1" ht="25.5" x14ac:dyDescent="0.2">
      <c r="A114" s="15">
        <v>3000</v>
      </c>
      <c r="B114" s="16">
        <v>3571</v>
      </c>
      <c r="C114" s="17" t="s">
        <v>110</v>
      </c>
      <c r="D114" s="19">
        <v>0</v>
      </c>
      <c r="E114" s="19">
        <v>0</v>
      </c>
      <c r="F114" s="19">
        <v>160800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17000</v>
      </c>
      <c r="N114" s="20">
        <v>0</v>
      </c>
      <c r="O114" s="19">
        <v>0</v>
      </c>
      <c r="P114" s="19">
        <v>0</v>
      </c>
      <c r="Q114" s="23">
        <v>4590000</v>
      </c>
      <c r="R114" s="19">
        <v>0</v>
      </c>
      <c r="S114" s="19">
        <f t="shared" si="1"/>
        <v>4767800</v>
      </c>
    </row>
    <row r="115" spans="1:19" s="5" customFormat="1" x14ac:dyDescent="0.2">
      <c r="A115" s="15">
        <v>3000</v>
      </c>
      <c r="B115" s="16">
        <v>3581</v>
      </c>
      <c r="C115" s="17" t="s">
        <v>111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657974</v>
      </c>
      <c r="J115" s="19">
        <v>0</v>
      </c>
      <c r="K115" s="19">
        <v>0</v>
      </c>
      <c r="L115" s="19">
        <v>0</v>
      </c>
      <c r="M115" s="19">
        <v>0</v>
      </c>
      <c r="N115" s="20">
        <v>0</v>
      </c>
      <c r="O115" s="19">
        <v>0</v>
      </c>
      <c r="P115" s="19">
        <v>0</v>
      </c>
      <c r="Q115" s="23">
        <v>1695920</v>
      </c>
      <c r="R115" s="19">
        <v>0</v>
      </c>
      <c r="S115" s="19">
        <f t="shared" si="1"/>
        <v>2353894</v>
      </c>
    </row>
    <row r="116" spans="1:19" s="5" customFormat="1" x14ac:dyDescent="0.2">
      <c r="A116" s="15">
        <v>3000</v>
      </c>
      <c r="B116" s="16">
        <v>3591</v>
      </c>
      <c r="C116" s="17" t="s">
        <v>112</v>
      </c>
      <c r="D116" s="19">
        <v>24000</v>
      </c>
      <c r="E116" s="19">
        <v>30000</v>
      </c>
      <c r="F116" s="19">
        <v>21400</v>
      </c>
      <c r="G116" s="19">
        <v>0</v>
      </c>
      <c r="H116" s="19">
        <f>0+1000+0</f>
        <v>1000</v>
      </c>
      <c r="I116" s="19">
        <v>14000</v>
      </c>
      <c r="J116" s="19">
        <v>0</v>
      </c>
      <c r="K116" s="19">
        <v>10400</v>
      </c>
      <c r="L116" s="19">
        <v>15600</v>
      </c>
      <c r="M116" s="19">
        <v>8000</v>
      </c>
      <c r="N116" s="20">
        <v>0</v>
      </c>
      <c r="O116" s="19">
        <v>0</v>
      </c>
      <c r="P116" s="19">
        <v>0</v>
      </c>
      <c r="Q116" s="23">
        <v>1182656</v>
      </c>
      <c r="R116" s="19">
        <v>300000</v>
      </c>
      <c r="S116" s="19">
        <f t="shared" si="1"/>
        <v>1607056</v>
      </c>
    </row>
    <row r="117" spans="1:19" s="5" customFormat="1" ht="38.25" x14ac:dyDescent="0.2">
      <c r="A117" s="15">
        <v>3000</v>
      </c>
      <c r="B117" s="16">
        <v>3611</v>
      </c>
      <c r="C117" s="17" t="s">
        <v>113</v>
      </c>
      <c r="D117" s="19">
        <v>89561081</v>
      </c>
      <c r="E117" s="19">
        <v>15000</v>
      </c>
      <c r="F117" s="19">
        <v>0</v>
      </c>
      <c r="G117" s="19">
        <v>0</v>
      </c>
      <c r="H117" s="19">
        <f>0+0+30000</f>
        <v>30000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20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f t="shared" si="1"/>
        <v>89606081</v>
      </c>
    </row>
    <row r="118" spans="1:19" s="5" customFormat="1" ht="38.25" x14ac:dyDescent="0.2">
      <c r="A118" s="15">
        <v>3000</v>
      </c>
      <c r="B118" s="16">
        <v>3621</v>
      </c>
      <c r="C118" s="17" t="s">
        <v>114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20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f t="shared" si="1"/>
        <v>0</v>
      </c>
    </row>
    <row r="119" spans="1:19" s="5" customFormat="1" ht="25.5" x14ac:dyDescent="0.2">
      <c r="A119" s="15">
        <v>3000</v>
      </c>
      <c r="B119" s="16">
        <v>3631</v>
      </c>
      <c r="C119" s="17" t="s">
        <v>115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20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f t="shared" si="1"/>
        <v>0</v>
      </c>
    </row>
    <row r="120" spans="1:19" s="5" customFormat="1" x14ac:dyDescent="0.2">
      <c r="A120" s="15">
        <v>3000</v>
      </c>
      <c r="B120" s="16">
        <v>3632</v>
      </c>
      <c r="C120" s="17" t="s">
        <v>116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20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f t="shared" si="1"/>
        <v>0</v>
      </c>
    </row>
    <row r="121" spans="1:19" s="5" customFormat="1" x14ac:dyDescent="0.2">
      <c r="A121" s="15">
        <v>3000</v>
      </c>
      <c r="B121" s="16">
        <v>3641</v>
      </c>
      <c r="C121" s="17" t="s">
        <v>117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20">
        <v>0</v>
      </c>
      <c r="O121" s="19">
        <v>0</v>
      </c>
      <c r="P121" s="19">
        <v>0</v>
      </c>
      <c r="Q121" s="23">
        <v>15000</v>
      </c>
      <c r="R121" s="19">
        <v>0</v>
      </c>
      <c r="S121" s="19">
        <f t="shared" si="1"/>
        <v>15000</v>
      </c>
    </row>
    <row r="122" spans="1:19" s="5" customFormat="1" x14ac:dyDescent="0.2">
      <c r="A122" s="15">
        <v>3000</v>
      </c>
      <c r="B122" s="16">
        <v>3651</v>
      </c>
      <c r="C122" s="17" t="s">
        <v>118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20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f t="shared" si="1"/>
        <v>0</v>
      </c>
    </row>
    <row r="123" spans="1:19" s="5" customFormat="1" ht="25.5" x14ac:dyDescent="0.2">
      <c r="A123" s="15">
        <v>3000</v>
      </c>
      <c r="B123" s="16">
        <v>3661</v>
      </c>
      <c r="C123" s="17" t="s">
        <v>119</v>
      </c>
      <c r="D123" s="19">
        <v>14757899</v>
      </c>
      <c r="E123" s="19">
        <v>15000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20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f t="shared" si="1"/>
        <v>14772899</v>
      </c>
    </row>
    <row r="124" spans="1:19" s="5" customFormat="1" x14ac:dyDescent="0.2">
      <c r="A124" s="15">
        <v>3000</v>
      </c>
      <c r="B124" s="16">
        <v>3691</v>
      </c>
      <c r="C124" s="17" t="s">
        <v>120</v>
      </c>
      <c r="D124" s="19">
        <v>1220000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20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f t="shared" si="1"/>
        <v>1220000</v>
      </c>
    </row>
    <row r="125" spans="1:19" s="5" customFormat="1" x14ac:dyDescent="0.2">
      <c r="A125" s="15">
        <v>3000</v>
      </c>
      <c r="B125" s="16">
        <v>3711</v>
      </c>
      <c r="C125" s="17" t="s">
        <v>121</v>
      </c>
      <c r="D125" s="19">
        <v>180000</v>
      </c>
      <c r="E125" s="19">
        <v>0</v>
      </c>
      <c r="F125" s="19">
        <v>0</v>
      </c>
      <c r="G125" s="19">
        <v>0</v>
      </c>
      <c r="H125" s="19">
        <f>0+27000+20000</f>
        <v>47000</v>
      </c>
      <c r="I125" s="19">
        <v>24000</v>
      </c>
      <c r="J125" s="19">
        <v>0</v>
      </c>
      <c r="K125" s="19">
        <v>0</v>
      </c>
      <c r="L125" s="19">
        <v>54000</v>
      </c>
      <c r="M125" s="19">
        <v>0</v>
      </c>
      <c r="N125" s="20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f t="shared" si="1"/>
        <v>305000</v>
      </c>
    </row>
    <row r="126" spans="1:19" s="5" customFormat="1" x14ac:dyDescent="0.2">
      <c r="A126" s="15">
        <v>3000</v>
      </c>
      <c r="B126" s="16">
        <v>3721</v>
      </c>
      <c r="C126" s="17" t="s">
        <v>122</v>
      </c>
      <c r="D126" s="19">
        <f>36000+156000+24000+120000</f>
        <v>336000</v>
      </c>
      <c r="E126" s="19">
        <v>67400</v>
      </c>
      <c r="F126" s="19">
        <v>83840</v>
      </c>
      <c r="G126" s="19">
        <v>16800</v>
      </c>
      <c r="H126" s="19">
        <f>0+12000+22000</f>
        <v>34000</v>
      </c>
      <c r="I126" s="19">
        <v>206292</v>
      </c>
      <c r="J126" s="19">
        <v>5161.91</v>
      </c>
      <c r="K126" s="19">
        <v>6600</v>
      </c>
      <c r="L126" s="19">
        <v>26700</v>
      </c>
      <c r="M126" s="19">
        <v>0</v>
      </c>
      <c r="N126" s="20">
        <v>1590</v>
      </c>
      <c r="O126" s="19">
        <v>25200</v>
      </c>
      <c r="P126" s="19">
        <v>0</v>
      </c>
      <c r="Q126" s="23">
        <v>117000</v>
      </c>
      <c r="R126" s="19">
        <v>86500</v>
      </c>
      <c r="S126" s="19">
        <f t="shared" si="1"/>
        <v>1013083.91</v>
      </c>
    </row>
    <row r="127" spans="1:19" s="5" customFormat="1" x14ac:dyDescent="0.2">
      <c r="A127" s="15">
        <v>3000</v>
      </c>
      <c r="B127" s="16">
        <v>3731</v>
      </c>
      <c r="C127" s="17" t="s">
        <v>123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20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f t="shared" si="1"/>
        <v>0</v>
      </c>
    </row>
    <row r="128" spans="1:19" s="5" customFormat="1" x14ac:dyDescent="0.2">
      <c r="A128" s="15">
        <v>3000</v>
      </c>
      <c r="B128" s="16">
        <v>3741</v>
      </c>
      <c r="C128" s="17" t="s">
        <v>124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20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f t="shared" si="1"/>
        <v>0</v>
      </c>
    </row>
    <row r="129" spans="1:19" s="5" customFormat="1" x14ac:dyDescent="0.2">
      <c r="A129" s="15">
        <v>3000</v>
      </c>
      <c r="B129" s="16">
        <v>3751</v>
      </c>
      <c r="C129" s="17" t="s">
        <v>125</v>
      </c>
      <c r="D129" s="19">
        <f>25000+264000</f>
        <v>289000</v>
      </c>
      <c r="E129" s="19">
        <v>37800</v>
      </c>
      <c r="F129" s="19">
        <v>85998</v>
      </c>
      <c r="G129" s="19">
        <v>12000</v>
      </c>
      <c r="H129" s="19">
        <f>66000+6000+7700</f>
        <v>79700</v>
      </c>
      <c r="I129" s="19">
        <v>226028</v>
      </c>
      <c r="J129" s="19">
        <v>24809.07</v>
      </c>
      <c r="K129" s="19">
        <v>6600</v>
      </c>
      <c r="L129" s="19">
        <v>86874</v>
      </c>
      <c r="M129" s="19">
        <v>0</v>
      </c>
      <c r="N129" s="20">
        <v>48354</v>
      </c>
      <c r="O129" s="19">
        <v>9600</v>
      </c>
      <c r="P129" s="19">
        <v>40000</v>
      </c>
      <c r="Q129" s="23">
        <v>2000016</v>
      </c>
      <c r="R129" s="19">
        <v>123500</v>
      </c>
      <c r="S129" s="19">
        <f t="shared" si="1"/>
        <v>3070279.07</v>
      </c>
    </row>
    <row r="130" spans="1:19" s="5" customFormat="1" x14ac:dyDescent="0.2">
      <c r="A130" s="15">
        <v>3000</v>
      </c>
      <c r="B130" s="16">
        <v>3752</v>
      </c>
      <c r="C130" s="17" t="s">
        <v>126</v>
      </c>
      <c r="D130" s="19">
        <f>12000+60000+420000</f>
        <v>492000</v>
      </c>
      <c r="E130" s="19">
        <v>42000</v>
      </c>
      <c r="F130" s="19">
        <v>115510</v>
      </c>
      <c r="G130" s="19">
        <v>84000</v>
      </c>
      <c r="H130" s="19">
        <f>0+30000+7000</f>
        <v>37000</v>
      </c>
      <c r="I130" s="19">
        <v>295016</v>
      </c>
      <c r="J130" s="19">
        <v>86031.9</v>
      </c>
      <c r="K130" s="19">
        <v>0</v>
      </c>
      <c r="L130" s="19">
        <v>36000</v>
      </c>
      <c r="M130" s="19">
        <v>0</v>
      </c>
      <c r="N130" s="20">
        <v>27772</v>
      </c>
      <c r="O130" s="19">
        <v>33800</v>
      </c>
      <c r="P130" s="19">
        <v>33436</v>
      </c>
      <c r="Q130" s="23">
        <v>2024705</v>
      </c>
      <c r="R130" s="19">
        <v>241500</v>
      </c>
      <c r="S130" s="19">
        <f t="shared" si="1"/>
        <v>3548770.9</v>
      </c>
    </row>
    <row r="131" spans="1:19" s="5" customFormat="1" x14ac:dyDescent="0.2">
      <c r="A131" s="15">
        <v>3000</v>
      </c>
      <c r="B131" s="16">
        <v>3761</v>
      </c>
      <c r="C131" s="17" t="s">
        <v>127</v>
      </c>
      <c r="D131" s="19">
        <v>660000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20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f t="shared" si="1"/>
        <v>660000</v>
      </c>
    </row>
    <row r="132" spans="1:19" s="5" customFormat="1" x14ac:dyDescent="0.2">
      <c r="A132" s="15">
        <v>3000</v>
      </c>
      <c r="B132" s="16">
        <v>3771</v>
      </c>
      <c r="C132" s="17" t="s">
        <v>128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20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f t="shared" si="1"/>
        <v>0</v>
      </c>
    </row>
    <row r="133" spans="1:19" s="5" customFormat="1" x14ac:dyDescent="0.2">
      <c r="A133" s="15">
        <v>3000</v>
      </c>
      <c r="B133" s="16">
        <v>3781</v>
      </c>
      <c r="C133" s="17" t="s">
        <v>129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20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f t="shared" si="1"/>
        <v>0</v>
      </c>
    </row>
    <row r="134" spans="1:19" s="5" customFormat="1" x14ac:dyDescent="0.2">
      <c r="A134" s="15">
        <v>3000</v>
      </c>
      <c r="B134" s="16">
        <v>3791</v>
      </c>
      <c r="C134" s="17" t="s">
        <v>130</v>
      </c>
      <c r="D134" s="19">
        <v>216000</v>
      </c>
      <c r="E134" s="19">
        <v>32500</v>
      </c>
      <c r="F134" s="19">
        <v>0</v>
      </c>
      <c r="G134" s="19">
        <v>0</v>
      </c>
      <c r="H134" s="19">
        <f>0+12000+24000</f>
        <v>36000</v>
      </c>
      <c r="I134" s="19">
        <v>86828</v>
      </c>
      <c r="J134" s="19">
        <v>8611.7900000000009</v>
      </c>
      <c r="K134" s="19">
        <v>6000</v>
      </c>
      <c r="L134" s="19">
        <v>6000</v>
      </c>
      <c r="M134" s="19">
        <v>88608</v>
      </c>
      <c r="N134" s="20">
        <v>108576</v>
      </c>
      <c r="O134" s="19">
        <v>43200</v>
      </c>
      <c r="P134" s="19">
        <v>0</v>
      </c>
      <c r="Q134" s="23">
        <v>500000</v>
      </c>
      <c r="R134" s="19">
        <v>180532</v>
      </c>
      <c r="S134" s="19">
        <f t="shared" si="1"/>
        <v>1312855.79</v>
      </c>
    </row>
    <row r="135" spans="1:19" s="5" customFormat="1" x14ac:dyDescent="0.2">
      <c r="A135" s="15">
        <v>3000</v>
      </c>
      <c r="B135" s="16">
        <v>3811</v>
      </c>
      <c r="C135" s="17" t="s">
        <v>131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60000</v>
      </c>
      <c r="J135" s="19">
        <v>0</v>
      </c>
      <c r="K135" s="19">
        <v>0</v>
      </c>
      <c r="L135" s="19">
        <v>0</v>
      </c>
      <c r="M135" s="19">
        <v>0</v>
      </c>
      <c r="N135" s="20">
        <v>0</v>
      </c>
      <c r="O135" s="19">
        <v>36000</v>
      </c>
      <c r="P135" s="19">
        <v>0</v>
      </c>
      <c r="Q135" s="19">
        <v>0</v>
      </c>
      <c r="R135" s="19">
        <v>0</v>
      </c>
      <c r="S135" s="19">
        <f t="shared" ref="S135:S181" si="2">SUM(D135:R135)</f>
        <v>96000</v>
      </c>
    </row>
    <row r="136" spans="1:19" s="5" customFormat="1" x14ac:dyDescent="0.2">
      <c r="A136" s="15">
        <v>3000</v>
      </c>
      <c r="B136" s="16">
        <v>3821</v>
      </c>
      <c r="C136" s="17" t="s">
        <v>132</v>
      </c>
      <c r="D136" s="19">
        <f>700000+794000</f>
        <v>1494000</v>
      </c>
      <c r="E136" s="19">
        <v>0</v>
      </c>
      <c r="F136" s="19">
        <v>4000</v>
      </c>
      <c r="G136" s="19">
        <v>0</v>
      </c>
      <c r="H136" s="19">
        <v>0</v>
      </c>
      <c r="I136" s="19">
        <v>59665</v>
      </c>
      <c r="J136" s="19">
        <v>0</v>
      </c>
      <c r="K136" s="19">
        <v>0</v>
      </c>
      <c r="L136" s="19">
        <v>0</v>
      </c>
      <c r="M136" s="19">
        <v>0</v>
      </c>
      <c r="N136" s="20">
        <v>0</v>
      </c>
      <c r="O136" s="19">
        <v>370000</v>
      </c>
      <c r="P136" s="19">
        <v>0</v>
      </c>
      <c r="Q136" s="19">
        <v>0</v>
      </c>
      <c r="R136" s="19">
        <v>11925717</v>
      </c>
      <c r="S136" s="19">
        <f t="shared" si="2"/>
        <v>13853382</v>
      </c>
    </row>
    <row r="137" spans="1:19" s="5" customFormat="1" x14ac:dyDescent="0.2">
      <c r="A137" s="15">
        <v>3000</v>
      </c>
      <c r="B137" s="16">
        <v>3831</v>
      </c>
      <c r="C137" s="17" t="s">
        <v>133</v>
      </c>
      <c r="D137" s="19">
        <v>2040000</v>
      </c>
      <c r="E137" s="19">
        <v>0</v>
      </c>
      <c r="F137" s="19">
        <v>0</v>
      </c>
      <c r="G137" s="19">
        <v>0</v>
      </c>
      <c r="H137" s="19">
        <f>0+80000+37000</f>
        <v>117000</v>
      </c>
      <c r="I137" s="19">
        <v>25000</v>
      </c>
      <c r="J137" s="19">
        <v>0</v>
      </c>
      <c r="K137" s="19">
        <v>0</v>
      </c>
      <c r="L137" s="19">
        <v>28800</v>
      </c>
      <c r="M137" s="19">
        <v>0</v>
      </c>
      <c r="N137" s="20">
        <v>0</v>
      </c>
      <c r="O137" s="19">
        <v>0</v>
      </c>
      <c r="P137" s="19">
        <v>0</v>
      </c>
      <c r="Q137" s="19">
        <v>0</v>
      </c>
      <c r="R137" s="19">
        <v>399982</v>
      </c>
      <c r="S137" s="19">
        <f t="shared" si="2"/>
        <v>2610782</v>
      </c>
    </row>
    <row r="138" spans="1:19" s="5" customFormat="1" x14ac:dyDescent="0.2">
      <c r="A138" s="15">
        <v>3000</v>
      </c>
      <c r="B138" s="16">
        <v>3841</v>
      </c>
      <c r="C138" s="17" t="s">
        <v>134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20">
        <v>0</v>
      </c>
      <c r="O138" s="19">
        <v>0</v>
      </c>
      <c r="P138" s="19">
        <v>0</v>
      </c>
      <c r="Q138" s="19">
        <v>0</v>
      </c>
      <c r="R138" s="19">
        <v>141000</v>
      </c>
      <c r="S138" s="19">
        <f t="shared" si="2"/>
        <v>141000</v>
      </c>
    </row>
    <row r="139" spans="1:19" s="5" customFormat="1" x14ac:dyDescent="0.2">
      <c r="A139" s="15">
        <v>3000</v>
      </c>
      <c r="B139" s="16">
        <v>3851</v>
      </c>
      <c r="C139" s="17" t="s">
        <v>135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95788.13</v>
      </c>
      <c r="K139" s="19">
        <v>240000</v>
      </c>
      <c r="L139" s="19">
        <v>0</v>
      </c>
      <c r="M139" s="19">
        <v>0</v>
      </c>
      <c r="N139" s="20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f t="shared" si="2"/>
        <v>335788.13</v>
      </c>
    </row>
    <row r="140" spans="1:19" s="5" customFormat="1" x14ac:dyDescent="0.2">
      <c r="A140" s="15">
        <v>3000</v>
      </c>
      <c r="B140" s="16">
        <v>3891</v>
      </c>
      <c r="C140" s="17" t="s">
        <v>136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20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f t="shared" si="2"/>
        <v>0</v>
      </c>
    </row>
    <row r="141" spans="1:19" s="5" customFormat="1" x14ac:dyDescent="0.2">
      <c r="A141" s="15">
        <v>3000</v>
      </c>
      <c r="B141" s="16">
        <v>3911</v>
      </c>
      <c r="C141" s="17" t="s">
        <v>137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20">
        <v>0</v>
      </c>
      <c r="O141" s="19">
        <v>0</v>
      </c>
      <c r="P141" s="19">
        <v>0</v>
      </c>
      <c r="Q141" s="23">
        <v>350000</v>
      </c>
      <c r="R141" s="19">
        <v>0</v>
      </c>
      <c r="S141" s="19">
        <f t="shared" si="2"/>
        <v>350000</v>
      </c>
    </row>
    <row r="142" spans="1:19" s="5" customFormat="1" x14ac:dyDescent="0.2">
      <c r="A142" s="15">
        <v>3000</v>
      </c>
      <c r="B142" s="16">
        <v>3921</v>
      </c>
      <c r="C142" s="17" t="s">
        <v>138</v>
      </c>
      <c r="D142" s="19">
        <v>60000</v>
      </c>
      <c r="E142" s="19">
        <v>35664</v>
      </c>
      <c r="F142" s="19">
        <v>235827</v>
      </c>
      <c r="G142" s="19">
        <v>52210</v>
      </c>
      <c r="H142" s="19">
        <f>14400+3000+0</f>
        <v>17400</v>
      </c>
      <c r="I142" s="19">
        <v>57690</v>
      </c>
      <c r="J142" s="19">
        <v>471165.95</v>
      </c>
      <c r="K142" s="19">
        <v>34200</v>
      </c>
      <c r="L142" s="19">
        <v>48000</v>
      </c>
      <c r="M142" s="19">
        <v>42900</v>
      </c>
      <c r="N142" s="20">
        <v>23848</v>
      </c>
      <c r="O142" s="19">
        <v>7750</v>
      </c>
      <c r="P142" s="19">
        <v>40000</v>
      </c>
      <c r="Q142" s="23">
        <v>1085975</v>
      </c>
      <c r="R142" s="19">
        <v>160000</v>
      </c>
      <c r="S142" s="19">
        <f t="shared" si="2"/>
        <v>2372629.9500000002</v>
      </c>
    </row>
    <row r="143" spans="1:19" s="5" customFormat="1" x14ac:dyDescent="0.2">
      <c r="A143" s="15">
        <v>3000</v>
      </c>
      <c r="B143" s="16">
        <v>3931</v>
      </c>
      <c r="C143" s="17" t="s">
        <v>139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20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f t="shared" si="2"/>
        <v>0</v>
      </c>
    </row>
    <row r="144" spans="1:19" s="5" customFormat="1" x14ac:dyDescent="0.2">
      <c r="A144" s="15">
        <v>3000</v>
      </c>
      <c r="B144" s="16">
        <v>3941</v>
      </c>
      <c r="C144" s="17" t="s">
        <v>140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20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f t="shared" si="2"/>
        <v>0</v>
      </c>
    </row>
    <row r="145" spans="1:19" s="5" customFormat="1" x14ac:dyDescent="0.2">
      <c r="A145" s="15">
        <v>3000</v>
      </c>
      <c r="B145" s="16">
        <v>3951</v>
      </c>
      <c r="C145" s="17" t="s">
        <v>141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20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f t="shared" si="2"/>
        <v>0</v>
      </c>
    </row>
    <row r="146" spans="1:19" s="5" customFormat="1" x14ac:dyDescent="0.2">
      <c r="A146" s="15">
        <v>3000</v>
      </c>
      <c r="B146" s="16">
        <v>3961</v>
      </c>
      <c r="C146" s="17" t="s">
        <v>142</v>
      </c>
      <c r="D146" s="19">
        <v>0</v>
      </c>
      <c r="E146" s="19">
        <v>0</v>
      </c>
      <c r="F146" s="19">
        <v>0</v>
      </c>
      <c r="G146" s="19">
        <v>12800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20">
        <v>0</v>
      </c>
      <c r="O146" s="19">
        <v>0</v>
      </c>
      <c r="P146" s="19">
        <v>0</v>
      </c>
      <c r="Q146" s="23">
        <v>219800</v>
      </c>
      <c r="R146" s="19">
        <v>0</v>
      </c>
      <c r="S146" s="19">
        <f t="shared" si="2"/>
        <v>232600</v>
      </c>
    </row>
    <row r="147" spans="1:19" s="5" customFormat="1" x14ac:dyDescent="0.2">
      <c r="A147" s="15">
        <v>3000</v>
      </c>
      <c r="B147" s="16">
        <v>3971</v>
      </c>
      <c r="C147" s="17" t="s">
        <v>143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20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f t="shared" si="2"/>
        <v>0</v>
      </c>
    </row>
    <row r="148" spans="1:19" s="5" customFormat="1" ht="25.5" x14ac:dyDescent="0.2">
      <c r="A148" s="15">
        <v>3000</v>
      </c>
      <c r="B148" s="16">
        <v>3981</v>
      </c>
      <c r="C148" s="17" t="s">
        <v>144</v>
      </c>
      <c r="D148" s="19">
        <v>0</v>
      </c>
      <c r="E148" s="19">
        <v>0</v>
      </c>
      <c r="F148" s="19">
        <v>0</v>
      </c>
      <c r="G148" s="19">
        <v>0</v>
      </c>
      <c r="H148" s="19">
        <f>0+36000+0</f>
        <v>36000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20">
        <v>0</v>
      </c>
      <c r="O148" s="19">
        <v>0</v>
      </c>
      <c r="P148" s="19">
        <v>0</v>
      </c>
      <c r="Q148" s="23">
        <v>15110841</v>
      </c>
      <c r="R148" s="19">
        <v>0</v>
      </c>
      <c r="S148" s="19">
        <f t="shared" si="2"/>
        <v>15146841</v>
      </c>
    </row>
    <row r="149" spans="1:19" s="5" customFormat="1" x14ac:dyDescent="0.2">
      <c r="A149" s="15">
        <v>3000</v>
      </c>
      <c r="B149" s="16">
        <v>3991</v>
      </c>
      <c r="C149" s="17" t="s">
        <v>145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20">
        <v>0</v>
      </c>
      <c r="O149" s="19">
        <v>0</v>
      </c>
      <c r="P149" s="19">
        <v>0</v>
      </c>
      <c r="Q149" s="19">
        <v>0</v>
      </c>
      <c r="R149" s="19">
        <v>201840</v>
      </c>
      <c r="S149" s="19">
        <f t="shared" si="2"/>
        <v>201840</v>
      </c>
    </row>
    <row r="150" spans="1:19" s="5" customFormat="1" x14ac:dyDescent="0.2">
      <c r="A150" s="15">
        <v>4000</v>
      </c>
      <c r="B150" s="16">
        <v>4410</v>
      </c>
      <c r="C150" s="17" t="s">
        <v>178</v>
      </c>
      <c r="D150" s="19">
        <v>0</v>
      </c>
      <c r="E150" s="19">
        <v>0</v>
      </c>
      <c r="F150" s="19">
        <v>0</v>
      </c>
      <c r="G150" s="19">
        <v>0</v>
      </c>
      <c r="H150" s="19">
        <f>1669000+0+0</f>
        <v>1669000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200000</v>
      </c>
      <c r="S150" s="19">
        <f t="shared" si="2"/>
        <v>1869000</v>
      </c>
    </row>
    <row r="151" spans="1:19" s="5" customFormat="1" x14ac:dyDescent="0.2">
      <c r="A151" s="15">
        <v>5000</v>
      </c>
      <c r="B151" s="16">
        <v>5111</v>
      </c>
      <c r="C151" s="17" t="s">
        <v>146</v>
      </c>
      <c r="D151" s="19">
        <v>0</v>
      </c>
      <c r="E151" s="19">
        <v>0</v>
      </c>
      <c r="F151" s="19">
        <v>2000000</v>
      </c>
      <c r="G151" s="19">
        <v>0</v>
      </c>
      <c r="H151" s="19">
        <v>0</v>
      </c>
      <c r="I151" s="19">
        <v>0</v>
      </c>
      <c r="J151" s="19">
        <v>0</v>
      </c>
      <c r="K151" s="19">
        <v>739000</v>
      </c>
      <c r="L151" s="19">
        <v>0</v>
      </c>
      <c r="M151" s="19">
        <v>0</v>
      </c>
      <c r="N151" s="20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f t="shared" si="2"/>
        <v>2739000</v>
      </c>
    </row>
    <row r="152" spans="1:19" s="5" customFormat="1" x14ac:dyDescent="0.2">
      <c r="A152" s="15">
        <v>5000</v>
      </c>
      <c r="B152" s="16">
        <v>5121</v>
      </c>
      <c r="C152" s="17" t="s">
        <v>147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20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f t="shared" si="2"/>
        <v>0</v>
      </c>
    </row>
    <row r="153" spans="1:19" s="5" customFormat="1" x14ac:dyDescent="0.2">
      <c r="A153" s="15">
        <v>5000</v>
      </c>
      <c r="B153" s="16">
        <v>5131</v>
      </c>
      <c r="C153" s="17" t="s">
        <v>148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20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f t="shared" si="2"/>
        <v>0</v>
      </c>
    </row>
    <row r="154" spans="1:19" s="5" customFormat="1" x14ac:dyDescent="0.2">
      <c r="A154" s="15">
        <v>5000</v>
      </c>
      <c r="B154" s="16">
        <v>5141</v>
      </c>
      <c r="C154" s="17" t="s">
        <v>149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20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f t="shared" si="2"/>
        <v>0</v>
      </c>
    </row>
    <row r="155" spans="1:19" s="5" customFormat="1" x14ac:dyDescent="0.2">
      <c r="A155" s="15">
        <v>5000</v>
      </c>
      <c r="B155" s="16">
        <v>5151</v>
      </c>
      <c r="C155" s="17" t="s">
        <v>150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20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f t="shared" si="2"/>
        <v>0</v>
      </c>
    </row>
    <row r="156" spans="1:19" s="5" customFormat="1" x14ac:dyDescent="0.2">
      <c r="A156" s="15">
        <v>5000</v>
      </c>
      <c r="B156" s="16">
        <v>5191</v>
      </c>
      <c r="C156" s="17" t="s">
        <v>151</v>
      </c>
      <c r="D156" s="19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20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f t="shared" si="2"/>
        <v>0</v>
      </c>
    </row>
    <row r="157" spans="1:19" s="5" customFormat="1" x14ac:dyDescent="0.2">
      <c r="A157" s="15">
        <v>5000</v>
      </c>
      <c r="B157" s="16">
        <v>5211</v>
      </c>
      <c r="C157" s="17" t="s">
        <v>152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18000</v>
      </c>
      <c r="L157" s="19">
        <v>0</v>
      </c>
      <c r="M157" s="19">
        <v>0</v>
      </c>
      <c r="N157" s="20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f t="shared" si="2"/>
        <v>18000</v>
      </c>
    </row>
    <row r="158" spans="1:19" s="5" customFormat="1" x14ac:dyDescent="0.2">
      <c r="A158" s="15">
        <v>5000</v>
      </c>
      <c r="B158" s="16">
        <v>5221</v>
      </c>
      <c r="C158" s="17" t="s">
        <v>153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20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f t="shared" si="2"/>
        <v>0</v>
      </c>
    </row>
    <row r="159" spans="1:19" s="5" customFormat="1" x14ac:dyDescent="0.2">
      <c r="A159" s="15">
        <v>5000</v>
      </c>
      <c r="B159" s="16">
        <v>5231</v>
      </c>
      <c r="C159" s="17" t="s">
        <v>154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20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f t="shared" si="2"/>
        <v>0</v>
      </c>
    </row>
    <row r="160" spans="1:19" s="5" customFormat="1" x14ac:dyDescent="0.2">
      <c r="A160" s="15">
        <v>5000</v>
      </c>
      <c r="B160" s="16">
        <v>5291</v>
      </c>
      <c r="C160" s="17" t="s">
        <v>155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20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f t="shared" si="2"/>
        <v>0</v>
      </c>
    </row>
    <row r="161" spans="1:19" s="5" customFormat="1" x14ac:dyDescent="0.2">
      <c r="A161" s="15">
        <v>5000</v>
      </c>
      <c r="B161" s="16">
        <v>5311</v>
      </c>
      <c r="C161" s="17" t="s">
        <v>156</v>
      </c>
      <c r="D161" s="19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20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f t="shared" si="2"/>
        <v>0</v>
      </c>
    </row>
    <row r="162" spans="1:19" s="5" customFormat="1" x14ac:dyDescent="0.2">
      <c r="A162" s="15">
        <v>5000</v>
      </c>
      <c r="B162" s="16">
        <v>5321</v>
      </c>
      <c r="C162" s="17" t="s">
        <v>157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20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f t="shared" si="2"/>
        <v>0</v>
      </c>
    </row>
    <row r="163" spans="1:19" s="5" customFormat="1" x14ac:dyDescent="0.2">
      <c r="A163" s="15">
        <v>5000</v>
      </c>
      <c r="B163" s="16">
        <v>5411</v>
      </c>
      <c r="C163" s="17" t="s">
        <v>158</v>
      </c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20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f t="shared" si="2"/>
        <v>0</v>
      </c>
    </row>
    <row r="164" spans="1:19" s="5" customFormat="1" x14ac:dyDescent="0.2">
      <c r="A164" s="15">
        <v>5000</v>
      </c>
      <c r="B164" s="16">
        <v>5412</v>
      </c>
      <c r="C164" s="17" t="s">
        <v>159</v>
      </c>
      <c r="D164" s="19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20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f t="shared" si="2"/>
        <v>0</v>
      </c>
    </row>
    <row r="165" spans="1:19" s="6" customFormat="1" x14ac:dyDescent="0.25">
      <c r="A165" s="15">
        <v>5000</v>
      </c>
      <c r="B165" s="16">
        <v>5421</v>
      </c>
      <c r="C165" s="17" t="s">
        <v>160</v>
      </c>
      <c r="D165" s="19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20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f t="shared" si="2"/>
        <v>0</v>
      </c>
    </row>
    <row r="166" spans="1:19" s="7" customFormat="1" x14ac:dyDescent="0.25">
      <c r="A166" s="15">
        <v>5000</v>
      </c>
      <c r="B166" s="16">
        <v>5491</v>
      </c>
      <c r="C166" s="17" t="s">
        <v>161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20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f t="shared" si="2"/>
        <v>0</v>
      </c>
    </row>
    <row r="167" spans="1:19" s="7" customFormat="1" x14ac:dyDescent="0.25">
      <c r="A167" s="15">
        <v>5000</v>
      </c>
      <c r="B167" s="16">
        <v>5511</v>
      </c>
      <c r="C167" s="17" t="s">
        <v>162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20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f t="shared" si="2"/>
        <v>0</v>
      </c>
    </row>
    <row r="168" spans="1:19" s="7" customFormat="1" x14ac:dyDescent="0.25">
      <c r="A168" s="15">
        <v>5000</v>
      </c>
      <c r="B168" s="16">
        <v>5611</v>
      </c>
      <c r="C168" s="17" t="s">
        <v>163</v>
      </c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20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f t="shared" si="2"/>
        <v>0</v>
      </c>
    </row>
    <row r="169" spans="1:19" s="7" customFormat="1" x14ac:dyDescent="0.25">
      <c r="A169" s="15">
        <v>5000</v>
      </c>
      <c r="B169" s="16">
        <v>5621</v>
      </c>
      <c r="C169" s="17" t="s">
        <v>164</v>
      </c>
      <c r="D169" s="19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20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f t="shared" si="2"/>
        <v>0</v>
      </c>
    </row>
    <row r="170" spans="1:19" s="7" customFormat="1" x14ac:dyDescent="0.25">
      <c r="A170" s="15">
        <v>5000</v>
      </c>
      <c r="B170" s="16">
        <v>5631</v>
      </c>
      <c r="C170" s="17" t="s">
        <v>165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20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f t="shared" si="2"/>
        <v>0</v>
      </c>
    </row>
    <row r="171" spans="1:19" s="7" customFormat="1" ht="25.5" x14ac:dyDescent="0.25">
      <c r="A171" s="15">
        <v>5000</v>
      </c>
      <c r="B171" s="16">
        <v>5641</v>
      </c>
      <c r="C171" s="17" t="s">
        <v>166</v>
      </c>
      <c r="D171" s="19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20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f t="shared" si="2"/>
        <v>0</v>
      </c>
    </row>
    <row r="172" spans="1:19" s="7" customFormat="1" x14ac:dyDescent="0.25">
      <c r="A172" s="15">
        <v>5000</v>
      </c>
      <c r="B172" s="16">
        <v>5651</v>
      </c>
      <c r="C172" s="17" t="s">
        <v>167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20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f t="shared" si="2"/>
        <v>0</v>
      </c>
    </row>
    <row r="173" spans="1:19" s="7" customFormat="1" ht="25.5" x14ac:dyDescent="0.25">
      <c r="A173" s="15">
        <v>5000</v>
      </c>
      <c r="B173" s="16">
        <v>5661</v>
      </c>
      <c r="C173" s="17" t="s">
        <v>168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20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f t="shared" si="2"/>
        <v>0</v>
      </c>
    </row>
    <row r="174" spans="1:19" s="7" customFormat="1" x14ac:dyDescent="0.25">
      <c r="A174" s="15">
        <v>5000</v>
      </c>
      <c r="B174" s="16">
        <v>5671</v>
      </c>
      <c r="C174" s="17" t="s">
        <v>169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20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f t="shared" si="2"/>
        <v>0</v>
      </c>
    </row>
    <row r="175" spans="1:19" s="7" customFormat="1" x14ac:dyDescent="0.25">
      <c r="A175" s="15">
        <v>5000</v>
      </c>
      <c r="B175" s="16">
        <v>5691</v>
      </c>
      <c r="C175" s="17" t="s">
        <v>170</v>
      </c>
      <c r="D175" s="19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20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f t="shared" si="2"/>
        <v>0</v>
      </c>
    </row>
    <row r="176" spans="1:19" s="7" customFormat="1" x14ac:dyDescent="0.25">
      <c r="A176" s="15">
        <v>5000</v>
      </c>
      <c r="B176" s="16">
        <v>5911</v>
      </c>
      <c r="C176" s="17" t="s">
        <v>171</v>
      </c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20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f t="shared" si="2"/>
        <v>0</v>
      </c>
    </row>
    <row r="177" spans="1:19" s="7" customFormat="1" x14ac:dyDescent="0.25">
      <c r="A177" s="15">
        <v>5000</v>
      </c>
      <c r="B177" s="16">
        <v>5921</v>
      </c>
      <c r="C177" s="17" t="s">
        <v>172</v>
      </c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20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f t="shared" si="2"/>
        <v>0</v>
      </c>
    </row>
    <row r="178" spans="1:19" s="7" customFormat="1" x14ac:dyDescent="0.25">
      <c r="A178" s="15">
        <v>5000</v>
      </c>
      <c r="B178" s="16">
        <v>5931</v>
      </c>
      <c r="C178" s="17" t="s">
        <v>173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20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f t="shared" si="2"/>
        <v>0</v>
      </c>
    </row>
    <row r="179" spans="1:19" s="7" customFormat="1" x14ac:dyDescent="0.25">
      <c r="A179" s="15">
        <v>5000</v>
      </c>
      <c r="B179" s="16">
        <v>5971</v>
      </c>
      <c r="C179" s="17" t="s">
        <v>174</v>
      </c>
      <c r="D179" s="19">
        <v>0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20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f t="shared" si="2"/>
        <v>0</v>
      </c>
    </row>
    <row r="180" spans="1:19" s="7" customFormat="1" x14ac:dyDescent="0.25">
      <c r="A180" s="15">
        <v>5000</v>
      </c>
      <c r="B180" s="16">
        <v>5981</v>
      </c>
      <c r="C180" s="17" t="s">
        <v>175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20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f t="shared" si="2"/>
        <v>0</v>
      </c>
    </row>
    <row r="181" spans="1:19" s="7" customFormat="1" x14ac:dyDescent="0.25">
      <c r="A181" s="15">
        <v>5000</v>
      </c>
      <c r="B181" s="16">
        <v>5991</v>
      </c>
      <c r="C181" s="17" t="s">
        <v>176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20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f t="shared" si="2"/>
        <v>0</v>
      </c>
    </row>
    <row r="182" spans="1:19" s="8" customFormat="1" ht="18.75" customHeight="1" x14ac:dyDescent="0.2">
      <c r="B182" s="9"/>
      <c r="C182" s="10"/>
      <c r="D182" s="19">
        <f t="shared" ref="D182:Q182" si="3">SUM(D6:D181)</f>
        <v>124128742</v>
      </c>
      <c r="E182" s="19">
        <f t="shared" si="3"/>
        <v>4389163</v>
      </c>
      <c r="F182" s="19">
        <f t="shared" si="3"/>
        <v>12351380</v>
      </c>
      <c r="G182" s="19">
        <f t="shared" si="3"/>
        <v>7207850</v>
      </c>
      <c r="H182" s="19">
        <f t="shared" si="3"/>
        <v>7320413</v>
      </c>
      <c r="I182" s="19">
        <f t="shared" si="3"/>
        <v>18077162.219999999</v>
      </c>
      <c r="J182" s="19">
        <f t="shared" si="3"/>
        <v>3464998.5300000003</v>
      </c>
      <c r="K182" s="19">
        <f t="shared" si="3"/>
        <v>14368184</v>
      </c>
      <c r="L182" s="19">
        <f t="shared" si="3"/>
        <v>3231293.56</v>
      </c>
      <c r="M182" s="19">
        <f t="shared" si="3"/>
        <v>11791559</v>
      </c>
      <c r="N182" s="19">
        <f t="shared" si="3"/>
        <v>3250556.62</v>
      </c>
      <c r="O182" s="19">
        <f t="shared" si="3"/>
        <v>4840507.62</v>
      </c>
      <c r="P182" s="19">
        <f t="shared" si="3"/>
        <v>3022269.8</v>
      </c>
      <c r="Q182" s="19">
        <f t="shared" si="3"/>
        <v>357345032</v>
      </c>
      <c r="R182" s="19">
        <f t="shared" ref="R182:S182" si="4">SUM(R6:R181)</f>
        <v>33059777.5</v>
      </c>
      <c r="S182" s="19">
        <f t="shared" si="4"/>
        <v>607848888.8499999</v>
      </c>
    </row>
  </sheetData>
  <protectedRanges>
    <protectedRange algorithmName="SHA-512" hashValue="yI6Z6aHe5wPLiiWCguU4q9iGkHeP0C+HQn+TopLhy3Hw1cXXLEu6EEZQS9QBQBFay1eaG7+LtnPraKfzAG9WvQ==" saltValue="6s2IfHxYf95otrXAZ8GXCg==" spinCount="100000" sqref="A3:C3" name="Rango9"/>
    <protectedRange algorithmName="SHA-512" hashValue="E8rx0mFrjfNi0zzPnvuxzXNWxyTDJQy0Lkya0hUEIdg0HXLbkAJrZNK+ou2GrvktceXyRRczG/jaLwWMEixd9Q==" saltValue="RAopx2aqQnL1Kn/UpUBzDA==" spinCount="100000" sqref="D6:D181" name="Rango4_4"/>
    <protectedRange algorithmName="SHA-512" hashValue="E8rx0mFrjfNi0zzPnvuxzXNWxyTDJQy0Lkya0hUEIdg0HXLbkAJrZNK+ou2GrvktceXyRRczG/jaLwWMEixd9Q==" saltValue="RAopx2aqQnL1Kn/UpUBzDA==" spinCount="100000" sqref="E6:E181" name="Rango4"/>
    <protectedRange algorithmName="SHA-512" hashValue="E8rx0mFrjfNi0zzPnvuxzXNWxyTDJQy0Lkya0hUEIdg0HXLbkAJrZNK+ou2GrvktceXyRRczG/jaLwWMEixd9Q==" saltValue="RAopx2aqQnL1Kn/UpUBzDA==" spinCount="100000" sqref="G6:G181" name="Rango4_2"/>
    <protectedRange algorithmName="SHA-512" hashValue="E8rx0mFrjfNi0zzPnvuxzXNWxyTDJQy0Lkya0hUEIdg0HXLbkAJrZNK+ou2GrvktceXyRRczG/jaLwWMEixd9Q==" saltValue="RAopx2aqQnL1Kn/UpUBzDA==" spinCount="100000" sqref="H6:H181" name="Rango4_3"/>
    <protectedRange sqref="I6:I181" name="Rango4_6"/>
    <protectedRange algorithmName="SHA-512" hashValue="E8rx0mFrjfNi0zzPnvuxzXNWxyTDJQy0Lkya0hUEIdg0HXLbkAJrZNK+ou2GrvktceXyRRczG/jaLwWMEixd9Q==" saltValue="RAopx2aqQnL1Kn/UpUBzDA==" spinCount="100000" sqref="J6:J181" name="Rango4_8"/>
    <protectedRange algorithmName="SHA-512" hashValue="E8rx0mFrjfNi0zzPnvuxzXNWxyTDJQy0Lkya0hUEIdg0HXLbkAJrZNK+ou2GrvktceXyRRczG/jaLwWMEixd9Q==" saltValue="RAopx2aqQnL1Kn/UpUBzDA==" spinCount="100000" sqref="K6:K181" name="Rango4_9"/>
    <protectedRange algorithmName="SHA-512" hashValue="E8rx0mFrjfNi0zzPnvuxzXNWxyTDJQy0Lkya0hUEIdg0HXLbkAJrZNK+ou2GrvktceXyRRczG/jaLwWMEixd9Q==" saltValue="RAopx2aqQnL1Kn/UpUBzDA==" spinCount="100000" sqref="L6:L181" name="Rango4_11"/>
    <protectedRange algorithmName="SHA-512" hashValue="E8rx0mFrjfNi0zzPnvuxzXNWxyTDJQy0Lkya0hUEIdg0HXLbkAJrZNK+ou2GrvktceXyRRczG/jaLwWMEixd9Q==" saltValue="RAopx2aqQnL1Kn/UpUBzDA==" spinCount="100000" sqref="M6:M181 N6 N150" name="Rango4_12"/>
    <protectedRange algorithmName="SHA-512" hashValue="E8rx0mFrjfNi0zzPnvuxzXNWxyTDJQy0Lkya0hUEIdg0HXLbkAJrZNK+ou2GrvktceXyRRczG/jaLwWMEixd9Q==" saltValue="RAopx2aqQnL1Kn/UpUBzDA==" spinCount="100000" sqref="N7:N149" name="Rango4_13"/>
    <protectedRange algorithmName="SHA-512" hashValue="E8rx0mFrjfNi0zzPnvuxzXNWxyTDJQy0Lkya0hUEIdg0HXLbkAJrZNK+ou2GrvktceXyRRczG/jaLwWMEixd9Q==" saltValue="RAopx2aqQnL1Kn/UpUBzDA==" spinCount="100000" sqref="N151:N181" name="Rango4_14"/>
    <protectedRange sqref="O6 O171:O181" name="Rango4_1"/>
    <protectedRange sqref="O7 O9:O170" name="Rango4_1_1"/>
    <protectedRange algorithmName="SHA-512" hashValue="E8rx0mFrjfNi0zzPnvuxzXNWxyTDJQy0Lkya0hUEIdg0HXLbkAJrZNK+ou2GrvktceXyRRczG/jaLwWMEixd9Q==" saltValue="RAopx2aqQnL1Kn/UpUBzDA==" spinCount="100000" sqref="P6 P8:P10 P12 P14:P15 P17:P32 P34:P37 P39 P41:P43 P45 P47:P50 P52:P53 P55:P67 P69 P72:P81 P83:P91 P93:P96 P98:P102 P104:P136 P138:P181" name="Rango4_20"/>
    <protectedRange algorithmName="SHA-512" hashValue="E8rx0mFrjfNi0zzPnvuxzXNWxyTDJQy0Lkya0hUEIdg0HXLbkAJrZNK+ou2GrvktceXyRRczG/jaLwWMEixd9Q==" saltValue="RAopx2aqQnL1Kn/UpUBzDA==" spinCount="100000" sqref="P7" name="Rango4_1_3"/>
    <protectedRange algorithmName="SHA-512" hashValue="E8rx0mFrjfNi0zzPnvuxzXNWxyTDJQy0Lkya0hUEIdg0HXLbkAJrZNK+ou2GrvktceXyRRczG/jaLwWMEixd9Q==" saltValue="RAopx2aqQnL1Kn/UpUBzDA==" spinCount="100000" sqref="P11" name="Rango4_2_2"/>
    <protectedRange algorithmName="SHA-512" hashValue="E8rx0mFrjfNi0zzPnvuxzXNWxyTDJQy0Lkya0hUEIdg0HXLbkAJrZNK+ou2GrvktceXyRRczG/jaLwWMEixd9Q==" saltValue="RAopx2aqQnL1Kn/UpUBzDA==" spinCount="100000" sqref="P13" name="Rango4_3_2"/>
    <protectedRange algorithmName="SHA-512" hashValue="E8rx0mFrjfNi0zzPnvuxzXNWxyTDJQy0Lkya0hUEIdg0HXLbkAJrZNK+ou2GrvktceXyRRczG/jaLwWMEixd9Q==" saltValue="RAopx2aqQnL1Kn/UpUBzDA==" spinCount="100000" sqref="P16" name="Rango4_4_2"/>
    <protectedRange algorithmName="SHA-512" hashValue="E8rx0mFrjfNi0zzPnvuxzXNWxyTDJQy0Lkya0hUEIdg0HXLbkAJrZNK+ou2GrvktceXyRRczG/jaLwWMEixd9Q==" saltValue="RAopx2aqQnL1Kn/UpUBzDA==" spinCount="100000" sqref="P33" name="Rango4_5_2"/>
    <protectedRange algorithmName="SHA-512" hashValue="E8rx0mFrjfNi0zzPnvuxzXNWxyTDJQy0Lkya0hUEIdg0HXLbkAJrZNK+ou2GrvktceXyRRczG/jaLwWMEixd9Q==" saltValue="RAopx2aqQnL1Kn/UpUBzDA==" spinCount="100000" sqref="P38" name="Rango4_6_2"/>
    <protectedRange algorithmName="SHA-512" hashValue="E8rx0mFrjfNi0zzPnvuxzXNWxyTDJQy0Lkya0hUEIdg0HXLbkAJrZNK+ou2GrvktceXyRRczG/jaLwWMEixd9Q==" saltValue="RAopx2aqQnL1Kn/UpUBzDA==" spinCount="100000" sqref="P40" name="Rango4_7_1"/>
    <protectedRange algorithmName="SHA-512" hashValue="E8rx0mFrjfNi0zzPnvuxzXNWxyTDJQy0Lkya0hUEIdg0HXLbkAJrZNK+ou2GrvktceXyRRczG/jaLwWMEixd9Q==" saltValue="RAopx2aqQnL1Kn/UpUBzDA==" spinCount="100000" sqref="P44" name="Rango4_8_2"/>
    <protectedRange algorithmName="SHA-512" hashValue="E8rx0mFrjfNi0zzPnvuxzXNWxyTDJQy0Lkya0hUEIdg0HXLbkAJrZNK+ou2GrvktceXyRRczG/jaLwWMEixd9Q==" saltValue="RAopx2aqQnL1Kn/UpUBzDA==" spinCount="100000" sqref="P46" name="Rango4_9_2"/>
    <protectedRange algorithmName="SHA-512" hashValue="E8rx0mFrjfNi0zzPnvuxzXNWxyTDJQy0Lkya0hUEIdg0HXLbkAJrZNK+ou2GrvktceXyRRczG/jaLwWMEixd9Q==" saltValue="RAopx2aqQnL1Kn/UpUBzDA==" spinCount="100000" sqref="P51" name="Rango4_10_1"/>
    <protectedRange algorithmName="SHA-512" hashValue="E8rx0mFrjfNi0zzPnvuxzXNWxyTDJQy0Lkya0hUEIdg0HXLbkAJrZNK+ou2GrvktceXyRRczG/jaLwWMEixd9Q==" saltValue="RAopx2aqQnL1Kn/UpUBzDA==" spinCount="100000" sqref="P54" name="Rango4_11_2"/>
    <protectedRange algorithmName="SHA-512" hashValue="E8rx0mFrjfNi0zzPnvuxzXNWxyTDJQy0Lkya0hUEIdg0HXLbkAJrZNK+ou2GrvktceXyRRczG/jaLwWMEixd9Q==" saltValue="RAopx2aqQnL1Kn/UpUBzDA==" spinCount="100000" sqref="P68" name="Rango4_12_2"/>
    <protectedRange algorithmName="SHA-512" hashValue="E8rx0mFrjfNi0zzPnvuxzXNWxyTDJQy0Lkya0hUEIdg0HXLbkAJrZNK+ou2GrvktceXyRRczG/jaLwWMEixd9Q==" saltValue="RAopx2aqQnL1Kn/UpUBzDA==" spinCount="100000" sqref="P70" name="Rango4_13_2"/>
    <protectedRange algorithmName="SHA-512" hashValue="E8rx0mFrjfNi0zzPnvuxzXNWxyTDJQy0Lkya0hUEIdg0HXLbkAJrZNK+ou2GrvktceXyRRczG/jaLwWMEixd9Q==" saltValue="RAopx2aqQnL1Kn/UpUBzDA==" spinCount="100000" sqref="P71" name="Rango4_14_2"/>
    <protectedRange algorithmName="SHA-512" hashValue="E8rx0mFrjfNi0zzPnvuxzXNWxyTDJQy0Lkya0hUEIdg0HXLbkAJrZNK+ou2GrvktceXyRRczG/jaLwWMEixd9Q==" saltValue="RAopx2aqQnL1Kn/UpUBzDA==" spinCount="100000" sqref="P82" name="Rango4_15_1"/>
    <protectedRange algorithmName="SHA-512" hashValue="E8rx0mFrjfNi0zzPnvuxzXNWxyTDJQy0Lkya0hUEIdg0HXLbkAJrZNK+ou2GrvktceXyRRczG/jaLwWMEixd9Q==" saltValue="RAopx2aqQnL1Kn/UpUBzDA==" spinCount="100000" sqref="P92" name="Rango4_16_1"/>
    <protectedRange algorithmName="SHA-512" hashValue="E8rx0mFrjfNi0zzPnvuxzXNWxyTDJQy0Lkya0hUEIdg0HXLbkAJrZNK+ou2GrvktceXyRRczG/jaLwWMEixd9Q==" saltValue="RAopx2aqQnL1Kn/UpUBzDA==" spinCount="100000" sqref="P97" name="Rango4_17_1"/>
    <protectedRange algorithmName="SHA-512" hashValue="E8rx0mFrjfNi0zzPnvuxzXNWxyTDJQy0Lkya0hUEIdg0HXLbkAJrZNK+ou2GrvktceXyRRczG/jaLwWMEixd9Q==" saltValue="RAopx2aqQnL1Kn/UpUBzDA==" spinCount="100000" sqref="P103" name="Rango4_18_1"/>
    <protectedRange algorithmName="SHA-512" hashValue="E8rx0mFrjfNi0zzPnvuxzXNWxyTDJQy0Lkya0hUEIdg0HXLbkAJrZNK+ou2GrvktceXyRRczG/jaLwWMEixd9Q==" saltValue="RAopx2aqQnL1Kn/UpUBzDA==" spinCount="100000" sqref="P137" name="Rango4_19_1"/>
    <protectedRange algorithmName="SHA-512" hashValue="E8rx0mFrjfNi0zzPnvuxzXNWxyTDJQy0Lkya0hUEIdg0HXLbkAJrZNK+ou2GrvktceXyRRczG/jaLwWMEixd9Q==" saltValue="RAopx2aqQnL1Kn/UpUBzDA==" spinCount="100000" sqref="Q6:R6 Q150:Q181 R7:R181" name="Rango4_7"/>
    <protectedRange algorithmName="SHA-512" hashValue="E8rx0mFrjfNi0zzPnvuxzXNWxyTDJQy0Lkya0hUEIdg0HXLbkAJrZNK+ou2GrvktceXyRRczG/jaLwWMEixd9Q==" saltValue="RAopx2aqQnL1Kn/UpUBzDA==" spinCount="100000" sqref="Q7:Q33 Q35:Q48 Q50:Q62 Q64:Q106" name="Rango4_2_3"/>
    <protectedRange algorithmName="SHA-512" hashValue="E8rx0mFrjfNi0zzPnvuxzXNWxyTDJQy0Lkya0hUEIdg0HXLbkAJrZNK+ou2GrvktceXyRRczG/jaLwWMEixd9Q==" saltValue="RAopx2aqQnL1Kn/UpUBzDA==" spinCount="100000" sqref="Q34" name="Rango4_1_1_2"/>
    <protectedRange algorithmName="SHA-512" hashValue="E8rx0mFrjfNi0zzPnvuxzXNWxyTDJQy0Lkya0hUEIdg0HXLbkAJrZNK+ou2GrvktceXyRRczG/jaLwWMEixd9Q==" saltValue="RAopx2aqQnL1Kn/UpUBzDA==" spinCount="100000" sqref="Q49" name="Rango4_1_1_1_2"/>
    <protectedRange algorithmName="SHA-512" hashValue="E8rx0mFrjfNi0zzPnvuxzXNWxyTDJQy0Lkya0hUEIdg0HXLbkAJrZNK+ou2GrvktceXyRRczG/jaLwWMEixd9Q==" saltValue="RAopx2aqQnL1Kn/UpUBzDA==" spinCount="100000" sqref="Q63" name="Rango4_1_2_1"/>
    <protectedRange algorithmName="SHA-512" hashValue="E8rx0mFrjfNi0zzPnvuxzXNWxyTDJQy0Lkya0hUEIdg0HXLbkAJrZNK+ou2GrvktceXyRRczG/jaLwWMEixd9Q==" saltValue="RAopx2aqQnL1Kn/UpUBzDA==" spinCount="100000" sqref="Q107:Q149" name="Rango4_3_3"/>
  </protectedRanges>
  <mergeCells count="21">
    <mergeCell ref="A2:J2"/>
    <mergeCell ref="M4:M5"/>
    <mergeCell ref="N4:N5"/>
    <mergeCell ref="Q4:Q5"/>
    <mergeCell ref="O4:O5"/>
    <mergeCell ref="P4:P5"/>
    <mergeCell ref="A4:A5"/>
    <mergeCell ref="B4:B5"/>
    <mergeCell ref="C4:C5"/>
    <mergeCell ref="D4:D5"/>
    <mergeCell ref="A3:C3"/>
    <mergeCell ref="E4:E5"/>
    <mergeCell ref="F4:F5"/>
    <mergeCell ref="G4:G5"/>
    <mergeCell ref="H4:H5"/>
    <mergeCell ref="I4:I5"/>
    <mergeCell ref="J4:J5"/>
    <mergeCell ref="K4:K5"/>
    <mergeCell ref="L4:L5"/>
    <mergeCell ref="R4:R5"/>
    <mergeCell ref="S4:S5"/>
  </mergeCells>
  <dataValidations disablePrompts="1" count="3">
    <dataValidation type="list" allowBlank="1" showInputMessage="1" showErrorMessage="1" sqref="B182 A7">
      <formula1>#REF!</formula1>
    </dataValidation>
    <dataValidation allowBlank="1" showInputMessage="1" showErrorMessage="1" errorTitle="NO ELIMINE LA INFORMACION" error="GRACIAS" promptTitle="FAVOR DE NO ELIMINAR LA INF." sqref="C7"/>
    <dataValidation type="list" allowBlank="1" showInputMessage="1" showErrorMessage="1" sqref="B7:B181">
      <formula1>#REF!</formula1>
    </dataValidation>
  </dataValidations>
  <printOptions horizontalCentered="1" verticalCentered="1"/>
  <pageMargins left="0.19685039370078741" right="0.11811023622047245" top="0.19685039370078741" bottom="0.19685039370078741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7"/>
  <sheetViews>
    <sheetView topLeftCell="A4" workbookViewId="0">
      <selection activeCell="T8" sqref="T8:T68"/>
    </sheetView>
  </sheetViews>
  <sheetFormatPr baseColWidth="10" defaultColWidth="11.42578125" defaultRowHeight="13.5" x14ac:dyDescent="0.25"/>
  <cols>
    <col min="1" max="1" width="7" style="14" customWidth="1"/>
    <col min="2" max="2" width="8.28515625" style="14" customWidth="1"/>
    <col min="3" max="3" width="13.28515625" style="12" customWidth="1"/>
    <col min="4" max="4" width="54.140625" style="13" customWidth="1"/>
    <col min="5" max="5" width="13" style="12" hidden="1" customWidth="1"/>
    <col min="6" max="6" width="11.85546875" style="12" hidden="1" customWidth="1"/>
    <col min="7" max="7" width="14.85546875" style="12" hidden="1" customWidth="1"/>
    <col min="8" max="8" width="13.5703125" style="12" hidden="1" customWidth="1"/>
    <col min="9" max="9" width="12.42578125" style="14" hidden="1" customWidth="1"/>
    <col min="10" max="11" width="12.28515625" style="14" hidden="1" customWidth="1"/>
    <col min="12" max="12" width="12.42578125" style="14" hidden="1" customWidth="1"/>
    <col min="13" max="13" width="0" style="14" hidden="1" customWidth="1"/>
    <col min="14" max="15" width="12.85546875" style="14" hidden="1" customWidth="1"/>
    <col min="16" max="16" width="0" style="14" hidden="1" customWidth="1"/>
    <col min="17" max="17" width="13.85546875" style="14" hidden="1" customWidth="1"/>
    <col min="18" max="18" width="12.85546875" style="14" hidden="1" customWidth="1"/>
    <col min="19" max="19" width="0" style="14" hidden="1" customWidth="1"/>
    <col min="20" max="20" width="19.85546875" style="14" customWidth="1"/>
    <col min="21" max="16384" width="11.42578125" style="14"/>
  </cols>
  <sheetData>
    <row r="1" spans="2:20" s="1" customFormat="1" ht="100.5" customHeight="1" x14ac:dyDescent="0.2">
      <c r="D1" s="2"/>
    </row>
    <row r="2" spans="2:20" s="1" customFormat="1" ht="35.25" customHeight="1" x14ac:dyDescent="0.2">
      <c r="B2" s="66" t="s">
        <v>226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2:20" s="1" customFormat="1" ht="27" customHeight="1" x14ac:dyDescent="0.2">
      <c r="B3" s="68" t="s">
        <v>213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</row>
    <row r="4" spans="2:20" s="3" customFormat="1" ht="15" customHeight="1" x14ac:dyDescent="0.25">
      <c r="B4" s="55"/>
      <c r="C4" s="55" t="s">
        <v>0</v>
      </c>
      <c r="D4" s="61" t="s">
        <v>227</v>
      </c>
      <c r="E4" s="55" t="s">
        <v>179</v>
      </c>
      <c r="F4" s="55" t="s">
        <v>180</v>
      </c>
      <c r="G4" s="55" t="s">
        <v>181</v>
      </c>
      <c r="H4" s="55" t="s">
        <v>182</v>
      </c>
      <c r="I4" s="55" t="s">
        <v>183</v>
      </c>
      <c r="J4" s="55" t="s">
        <v>184</v>
      </c>
      <c r="K4" s="55" t="s">
        <v>186</v>
      </c>
      <c r="L4" s="55" t="s">
        <v>187</v>
      </c>
      <c r="M4" s="55" t="s">
        <v>188</v>
      </c>
      <c r="N4" s="55" t="s">
        <v>191</v>
      </c>
      <c r="O4" s="55" t="s">
        <v>192</v>
      </c>
      <c r="P4" s="55" t="s">
        <v>196</v>
      </c>
      <c r="Q4" s="55" t="s">
        <v>199</v>
      </c>
      <c r="R4" s="55" t="s">
        <v>205</v>
      </c>
      <c r="S4" s="55" t="s">
        <v>208</v>
      </c>
      <c r="T4" s="55" t="s">
        <v>228</v>
      </c>
    </row>
    <row r="5" spans="2:20" s="3" customFormat="1" ht="56.45" customHeight="1" x14ac:dyDescent="0.25">
      <c r="B5" s="56"/>
      <c r="C5" s="56"/>
      <c r="D5" s="62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2:20" s="3" customFormat="1" ht="14.25" hidden="1" customHeight="1" x14ac:dyDescent="0.25">
      <c r="B6" s="15">
        <v>1000</v>
      </c>
      <c r="C6" s="16">
        <v>1440</v>
      </c>
      <c r="D6" s="17" t="s">
        <v>177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1069712.1000000001</v>
      </c>
      <c r="K6" s="19">
        <v>0</v>
      </c>
      <c r="L6" s="19">
        <v>1109980</v>
      </c>
      <c r="M6" s="19">
        <v>0</v>
      </c>
      <c r="N6" s="19">
        <v>0</v>
      </c>
      <c r="O6" s="19">
        <v>0</v>
      </c>
      <c r="P6" s="19">
        <v>464086.8</v>
      </c>
      <c r="Q6" s="19">
        <v>0</v>
      </c>
      <c r="R6" s="19">
        <v>0</v>
      </c>
      <c r="S6" s="19">
        <v>1533001.5</v>
      </c>
      <c r="T6" s="19">
        <f>SUM(E6:S6)</f>
        <v>4176780.4</v>
      </c>
    </row>
    <row r="7" spans="2:20" s="3" customFormat="1" ht="29.25" customHeight="1" x14ac:dyDescent="0.25">
      <c r="B7" s="15"/>
      <c r="C7" s="33" t="s">
        <v>214</v>
      </c>
      <c r="D7" s="34" t="s">
        <v>217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35">
        <f>SUM(T6)</f>
        <v>4176780.4</v>
      </c>
    </row>
    <row r="8" spans="2:20" s="5" customFormat="1" hidden="1" x14ac:dyDescent="0.2">
      <c r="B8" s="15">
        <v>2000</v>
      </c>
      <c r="C8" s="16">
        <v>2111</v>
      </c>
      <c r="D8" s="17" t="s">
        <v>3</v>
      </c>
      <c r="E8" s="19">
        <f>24000+100000+70000+120001</f>
        <v>314001</v>
      </c>
      <c r="F8" s="19">
        <v>359776</v>
      </c>
      <c r="G8" s="19">
        <v>442461</v>
      </c>
      <c r="H8" s="19">
        <v>138000</v>
      </c>
      <c r="I8" s="19">
        <f>110399+52855+42000.24</f>
        <v>205254.24</v>
      </c>
      <c r="J8" s="19">
        <v>326781.92</v>
      </c>
      <c r="K8" s="19">
        <v>138104.26</v>
      </c>
      <c r="L8" s="19">
        <v>322900</v>
      </c>
      <c r="M8" s="19">
        <v>229200</v>
      </c>
      <c r="N8" s="19">
        <v>285630</v>
      </c>
      <c r="O8" s="20">
        <v>66608.14</v>
      </c>
      <c r="P8" s="19">
        <v>127010.82</v>
      </c>
      <c r="Q8" s="19">
        <v>119660.32</v>
      </c>
      <c r="R8" s="23">
        <v>2255713</v>
      </c>
      <c r="S8" s="19">
        <v>284819</v>
      </c>
      <c r="T8" s="19">
        <f t="shared" ref="T8:T72" si="0">SUM(E8:S8)</f>
        <v>5615919.6999999993</v>
      </c>
    </row>
    <row r="9" spans="2:20" s="5" customFormat="1" hidden="1" x14ac:dyDescent="0.2">
      <c r="B9" s="15">
        <v>2000</v>
      </c>
      <c r="C9" s="16">
        <v>2112</v>
      </c>
      <c r="D9" s="18" t="s">
        <v>4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82494.490000000005</v>
      </c>
      <c r="L9" s="19">
        <v>0</v>
      </c>
      <c r="M9" s="19">
        <v>0</v>
      </c>
      <c r="N9" s="19">
        <v>0</v>
      </c>
      <c r="O9" s="20">
        <v>0</v>
      </c>
      <c r="P9" s="19">
        <v>0</v>
      </c>
      <c r="Q9" s="19">
        <v>0</v>
      </c>
      <c r="R9" s="19">
        <v>0</v>
      </c>
      <c r="S9" s="19">
        <v>0</v>
      </c>
      <c r="T9" s="19">
        <f t="shared" si="0"/>
        <v>82494.490000000005</v>
      </c>
    </row>
    <row r="10" spans="2:20" s="5" customFormat="1" hidden="1" x14ac:dyDescent="0.2">
      <c r="B10" s="15">
        <v>2000</v>
      </c>
      <c r="C10" s="16">
        <v>2121</v>
      </c>
      <c r="D10" s="17" t="s">
        <v>5</v>
      </c>
      <c r="E10" s="19">
        <v>0</v>
      </c>
      <c r="F10" s="19">
        <v>0</v>
      </c>
      <c r="G10" s="19">
        <v>43976</v>
      </c>
      <c r="H10" s="19">
        <v>24000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20">
        <v>0</v>
      </c>
      <c r="P10" s="19">
        <v>0</v>
      </c>
      <c r="Q10" s="19">
        <v>0</v>
      </c>
      <c r="R10" s="19">
        <v>0</v>
      </c>
      <c r="S10" s="19">
        <v>14520</v>
      </c>
      <c r="T10" s="19">
        <f t="shared" si="0"/>
        <v>82496</v>
      </c>
    </row>
    <row r="11" spans="2:20" s="5" customFormat="1" hidden="1" x14ac:dyDescent="0.2">
      <c r="B11" s="15">
        <v>2000</v>
      </c>
      <c r="C11" s="16">
        <v>2131</v>
      </c>
      <c r="D11" s="17" t="s">
        <v>6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20">
        <v>0</v>
      </c>
      <c r="P11" s="19">
        <v>0</v>
      </c>
      <c r="Q11" s="19">
        <v>0</v>
      </c>
      <c r="R11" s="19">
        <v>0</v>
      </c>
      <c r="S11" s="19">
        <v>0</v>
      </c>
      <c r="T11" s="19">
        <f t="shared" si="0"/>
        <v>0</v>
      </c>
    </row>
    <row r="12" spans="2:20" s="5" customFormat="1" ht="25.5" hidden="1" x14ac:dyDescent="0.2">
      <c r="B12" s="15">
        <v>2000</v>
      </c>
      <c r="C12" s="16">
        <v>2141</v>
      </c>
      <c r="D12" s="17" t="s">
        <v>7</v>
      </c>
      <c r="E12" s="19">
        <f>6000+168000</f>
        <v>174000</v>
      </c>
      <c r="F12" s="19">
        <v>95000</v>
      </c>
      <c r="G12" s="19">
        <v>76736</v>
      </c>
      <c r="H12" s="19">
        <v>30000</v>
      </c>
      <c r="I12" s="19">
        <f>0+25800+36000</f>
        <v>61800</v>
      </c>
      <c r="J12" s="19">
        <v>395236</v>
      </c>
      <c r="K12" s="19">
        <v>150584.9</v>
      </c>
      <c r="L12" s="19">
        <v>524000</v>
      </c>
      <c r="M12" s="19">
        <v>228000</v>
      </c>
      <c r="N12" s="19">
        <v>20000</v>
      </c>
      <c r="O12" s="20">
        <v>0</v>
      </c>
      <c r="P12" s="19">
        <v>89000</v>
      </c>
      <c r="Q12" s="19">
        <v>120000</v>
      </c>
      <c r="R12" s="23">
        <v>2343516</v>
      </c>
      <c r="S12" s="19">
        <v>99000</v>
      </c>
      <c r="T12" s="19">
        <f t="shared" si="0"/>
        <v>4406872.9000000004</v>
      </c>
    </row>
    <row r="13" spans="2:20" s="5" customFormat="1" hidden="1" x14ac:dyDescent="0.2">
      <c r="B13" s="15">
        <v>2000</v>
      </c>
      <c r="C13" s="16">
        <v>2151</v>
      </c>
      <c r="D13" s="17" t="s">
        <v>8</v>
      </c>
      <c r="E13" s="19">
        <f>360000+123000</f>
        <v>483000</v>
      </c>
      <c r="F13" s="19">
        <v>0</v>
      </c>
      <c r="G13" s="19">
        <v>0</v>
      </c>
      <c r="H13" s="19">
        <v>0</v>
      </c>
      <c r="I13" s="19">
        <f>0+23000+9262</f>
        <v>32262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20">
        <v>0</v>
      </c>
      <c r="P13" s="19">
        <v>0</v>
      </c>
      <c r="Q13" s="19">
        <v>0</v>
      </c>
      <c r="R13" s="19">
        <v>0</v>
      </c>
      <c r="S13" s="19">
        <v>25500</v>
      </c>
      <c r="T13" s="19">
        <f t="shared" si="0"/>
        <v>540762</v>
      </c>
    </row>
    <row r="14" spans="2:20" s="5" customFormat="1" hidden="1" x14ac:dyDescent="0.2">
      <c r="B14" s="15">
        <v>2000</v>
      </c>
      <c r="C14" s="16">
        <v>2161</v>
      </c>
      <c r="D14" s="17" t="s">
        <v>9</v>
      </c>
      <c r="E14" s="19">
        <f>70+81000</f>
        <v>81070</v>
      </c>
      <c r="F14" s="19">
        <v>210000</v>
      </c>
      <c r="G14" s="19">
        <v>605026</v>
      </c>
      <c r="H14" s="19">
        <v>122543</v>
      </c>
      <c r="I14" s="19">
        <f>69600+42000+23200</f>
        <v>134800</v>
      </c>
      <c r="J14" s="19">
        <v>234994</v>
      </c>
      <c r="K14" s="19">
        <v>76688.850000000006</v>
      </c>
      <c r="L14" s="19">
        <v>181000</v>
      </c>
      <c r="M14" s="19">
        <v>217752</v>
      </c>
      <c r="N14" s="19">
        <v>212000</v>
      </c>
      <c r="O14" s="20">
        <v>34405.480000000003</v>
      </c>
      <c r="P14" s="19">
        <v>180000</v>
      </c>
      <c r="Q14" s="19">
        <v>99999.48</v>
      </c>
      <c r="R14" s="23">
        <v>2221210</v>
      </c>
      <c r="S14" s="19">
        <v>658540</v>
      </c>
      <c r="T14" s="19">
        <f t="shared" si="0"/>
        <v>5270028.8100000005</v>
      </c>
    </row>
    <row r="15" spans="2:20" s="5" customFormat="1" hidden="1" x14ac:dyDescent="0.2">
      <c r="B15" s="15">
        <v>2000</v>
      </c>
      <c r="C15" s="16">
        <v>2171</v>
      </c>
      <c r="D15" s="17" t="s">
        <v>10</v>
      </c>
      <c r="E15" s="19">
        <v>28272</v>
      </c>
      <c r="F15" s="19">
        <v>0</v>
      </c>
      <c r="G15" s="19">
        <v>0</v>
      </c>
      <c r="H15" s="19">
        <v>0</v>
      </c>
      <c r="I15" s="19">
        <f>0+0+4404.76</f>
        <v>4404.76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20">
        <v>0</v>
      </c>
      <c r="P15" s="19">
        <v>30000</v>
      </c>
      <c r="Q15" s="19">
        <v>0</v>
      </c>
      <c r="R15" s="19">
        <v>0</v>
      </c>
      <c r="S15" s="19">
        <v>4901</v>
      </c>
      <c r="T15" s="19">
        <f t="shared" si="0"/>
        <v>67577.760000000009</v>
      </c>
    </row>
    <row r="16" spans="2:20" s="5" customFormat="1" hidden="1" x14ac:dyDescent="0.2">
      <c r="B16" s="15">
        <v>2000</v>
      </c>
      <c r="C16" s="16">
        <v>2181</v>
      </c>
      <c r="D16" s="17" t="s">
        <v>11</v>
      </c>
      <c r="E16" s="19">
        <v>30000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2000</v>
      </c>
      <c r="M16" s="19">
        <v>0</v>
      </c>
      <c r="N16" s="19">
        <v>0</v>
      </c>
      <c r="O16" s="20">
        <v>0</v>
      </c>
      <c r="P16" s="19">
        <v>0</v>
      </c>
      <c r="Q16" s="19">
        <v>0</v>
      </c>
      <c r="R16" s="19">
        <v>0</v>
      </c>
      <c r="S16" s="19">
        <v>0</v>
      </c>
      <c r="T16" s="19">
        <f t="shared" si="0"/>
        <v>32000</v>
      </c>
    </row>
    <row r="17" spans="2:20" s="5" customFormat="1" hidden="1" x14ac:dyDescent="0.2">
      <c r="B17" s="15">
        <v>2000</v>
      </c>
      <c r="C17" s="16">
        <v>2211</v>
      </c>
      <c r="D17" s="17" t="s">
        <v>12</v>
      </c>
      <c r="E17" s="19">
        <f>360000+360000+291672+390000</f>
        <v>1401672</v>
      </c>
      <c r="F17" s="19">
        <v>75000</v>
      </c>
      <c r="G17" s="19">
        <v>178330</v>
      </c>
      <c r="H17" s="19">
        <v>108000</v>
      </c>
      <c r="I17" s="19">
        <f>56233+24000+24000</f>
        <v>104233</v>
      </c>
      <c r="J17" s="19">
        <v>515155</v>
      </c>
      <c r="K17" s="19">
        <v>30028.33</v>
      </c>
      <c r="L17" s="19">
        <v>28000</v>
      </c>
      <c r="M17" s="19">
        <v>102000</v>
      </c>
      <c r="N17" s="19">
        <v>182100</v>
      </c>
      <c r="O17" s="20">
        <v>29120</v>
      </c>
      <c r="P17" s="19">
        <v>74400</v>
      </c>
      <c r="Q17" s="19">
        <v>119960</v>
      </c>
      <c r="R17" s="23">
        <v>7657918</v>
      </c>
      <c r="S17" s="19">
        <v>579000</v>
      </c>
      <c r="T17" s="19">
        <f t="shared" si="0"/>
        <v>11184916.33</v>
      </c>
    </row>
    <row r="18" spans="2:20" s="5" customFormat="1" hidden="1" x14ac:dyDescent="0.2">
      <c r="B18" s="15">
        <v>2000</v>
      </c>
      <c r="C18" s="16">
        <v>2212</v>
      </c>
      <c r="D18" s="17" t="s">
        <v>13</v>
      </c>
      <c r="E18" s="19">
        <v>0</v>
      </c>
      <c r="F18" s="19">
        <v>0</v>
      </c>
      <c r="G18" s="19">
        <v>932400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0">
        <v>0</v>
      </c>
      <c r="P18" s="19">
        <v>0</v>
      </c>
      <c r="Q18" s="19">
        <v>0</v>
      </c>
      <c r="R18" s="23">
        <v>138084144</v>
      </c>
      <c r="S18" s="19">
        <v>0</v>
      </c>
      <c r="T18" s="19">
        <f t="shared" si="0"/>
        <v>139016544</v>
      </c>
    </row>
    <row r="19" spans="2:20" s="5" customFormat="1" ht="21.6" hidden="1" customHeight="1" x14ac:dyDescent="0.2">
      <c r="B19" s="15">
        <v>2000</v>
      </c>
      <c r="C19" s="16">
        <v>2221</v>
      </c>
      <c r="D19" s="17" t="s">
        <v>14</v>
      </c>
      <c r="E19" s="19">
        <v>0</v>
      </c>
      <c r="F19" s="19">
        <v>0</v>
      </c>
      <c r="G19" s="19">
        <v>0</v>
      </c>
      <c r="H19" s="19">
        <v>78000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  <c r="P19" s="19">
        <v>0</v>
      </c>
      <c r="Q19" s="19">
        <v>0</v>
      </c>
      <c r="R19" s="23">
        <v>1500000</v>
      </c>
      <c r="S19" s="19">
        <v>0</v>
      </c>
      <c r="T19" s="19">
        <f t="shared" si="0"/>
        <v>1578000</v>
      </c>
    </row>
    <row r="20" spans="2:20" s="5" customFormat="1" hidden="1" x14ac:dyDescent="0.2">
      <c r="B20" s="15">
        <v>2000</v>
      </c>
      <c r="C20" s="16">
        <v>2231</v>
      </c>
      <c r="D20" s="17" t="s">
        <v>15</v>
      </c>
      <c r="E20" s="19">
        <v>0</v>
      </c>
      <c r="F20" s="19">
        <v>0</v>
      </c>
      <c r="G20" s="19">
        <v>18000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  <c r="P20" s="19">
        <v>0</v>
      </c>
      <c r="Q20" s="19">
        <v>0</v>
      </c>
      <c r="R20" s="19">
        <v>0</v>
      </c>
      <c r="S20" s="19">
        <v>0</v>
      </c>
      <c r="T20" s="19">
        <f t="shared" si="0"/>
        <v>18000</v>
      </c>
    </row>
    <row r="21" spans="2:20" s="5" customFormat="1" ht="27" hidden="1" customHeight="1" x14ac:dyDescent="0.2">
      <c r="B21" s="15">
        <v>2000</v>
      </c>
      <c r="C21" s="16">
        <v>2311</v>
      </c>
      <c r="D21" s="17" t="s">
        <v>16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  <c r="P21" s="19">
        <v>0</v>
      </c>
      <c r="Q21" s="19">
        <v>0</v>
      </c>
      <c r="R21" s="19">
        <v>0</v>
      </c>
      <c r="S21" s="19">
        <v>0</v>
      </c>
      <c r="T21" s="19">
        <f t="shared" si="0"/>
        <v>0</v>
      </c>
    </row>
    <row r="22" spans="2:20" s="5" customFormat="1" hidden="1" x14ac:dyDescent="0.2">
      <c r="B22" s="15">
        <v>2000</v>
      </c>
      <c r="C22" s="16">
        <v>2321</v>
      </c>
      <c r="D22" s="17" t="s">
        <v>17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  <c r="P22" s="19">
        <v>0</v>
      </c>
      <c r="Q22" s="19">
        <v>0</v>
      </c>
      <c r="R22" s="19">
        <v>0</v>
      </c>
      <c r="S22" s="19">
        <v>0</v>
      </c>
      <c r="T22" s="19">
        <f t="shared" si="0"/>
        <v>0</v>
      </c>
    </row>
    <row r="23" spans="2:20" s="5" customFormat="1" hidden="1" x14ac:dyDescent="0.2">
      <c r="B23" s="15">
        <v>2000</v>
      </c>
      <c r="C23" s="16">
        <v>2331</v>
      </c>
      <c r="D23" s="17" t="s">
        <v>18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  <c r="P23" s="19">
        <v>0</v>
      </c>
      <c r="Q23" s="19">
        <v>0</v>
      </c>
      <c r="R23" s="19">
        <v>0</v>
      </c>
      <c r="S23" s="19">
        <v>0</v>
      </c>
      <c r="T23" s="19">
        <f t="shared" si="0"/>
        <v>0</v>
      </c>
    </row>
    <row r="24" spans="2:20" s="5" customFormat="1" ht="25.5" hidden="1" x14ac:dyDescent="0.2">
      <c r="B24" s="15">
        <v>2000</v>
      </c>
      <c r="C24" s="16">
        <v>2341</v>
      </c>
      <c r="D24" s="17" t="s">
        <v>19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20">
        <v>0</v>
      </c>
      <c r="P24" s="19">
        <v>0</v>
      </c>
      <c r="Q24" s="19">
        <v>0</v>
      </c>
      <c r="R24" s="19">
        <v>0</v>
      </c>
      <c r="S24" s="19">
        <v>0</v>
      </c>
      <c r="T24" s="19">
        <f t="shared" si="0"/>
        <v>0</v>
      </c>
    </row>
    <row r="25" spans="2:20" s="5" customFormat="1" ht="25.5" hidden="1" x14ac:dyDescent="0.2">
      <c r="B25" s="15">
        <v>2000</v>
      </c>
      <c r="C25" s="16">
        <v>2351</v>
      </c>
      <c r="D25" s="17" t="s">
        <v>20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20">
        <v>0</v>
      </c>
      <c r="P25" s="19">
        <v>0</v>
      </c>
      <c r="Q25" s="19">
        <v>0</v>
      </c>
      <c r="R25" s="19">
        <v>0</v>
      </c>
      <c r="S25" s="19">
        <v>0</v>
      </c>
      <c r="T25" s="19">
        <f t="shared" si="0"/>
        <v>0</v>
      </c>
    </row>
    <row r="26" spans="2:20" s="5" customFormat="1" ht="25.5" hidden="1" x14ac:dyDescent="0.2">
      <c r="B26" s="15">
        <v>2000</v>
      </c>
      <c r="C26" s="16">
        <v>2361</v>
      </c>
      <c r="D26" s="17" t="s">
        <v>21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P26" s="19">
        <v>0</v>
      </c>
      <c r="Q26" s="19">
        <v>0</v>
      </c>
      <c r="R26" s="19">
        <v>0</v>
      </c>
      <c r="S26" s="19">
        <v>0</v>
      </c>
      <c r="T26" s="19">
        <f t="shared" si="0"/>
        <v>0</v>
      </c>
    </row>
    <row r="27" spans="2:20" s="5" customFormat="1" hidden="1" x14ac:dyDescent="0.2">
      <c r="B27" s="15">
        <v>2000</v>
      </c>
      <c r="C27" s="16">
        <v>2371</v>
      </c>
      <c r="D27" s="17" t="s">
        <v>22</v>
      </c>
      <c r="E27" s="19">
        <v>0</v>
      </c>
      <c r="F27" s="19">
        <v>0</v>
      </c>
      <c r="G27" s="19">
        <v>12567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  <c r="P27" s="19">
        <v>0</v>
      </c>
      <c r="Q27" s="19">
        <v>0</v>
      </c>
      <c r="R27" s="19">
        <v>0</v>
      </c>
      <c r="S27" s="19">
        <v>0</v>
      </c>
      <c r="T27" s="19">
        <f t="shared" si="0"/>
        <v>12567</v>
      </c>
    </row>
    <row r="28" spans="2:20" s="5" customFormat="1" hidden="1" x14ac:dyDescent="0.2">
      <c r="B28" s="15">
        <v>2000</v>
      </c>
      <c r="C28" s="16">
        <v>2381</v>
      </c>
      <c r="D28" s="17" t="s">
        <v>23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  <c r="P28" s="19">
        <v>0</v>
      </c>
      <c r="Q28" s="19">
        <v>0</v>
      </c>
      <c r="R28" s="19">
        <v>0</v>
      </c>
      <c r="S28" s="19">
        <v>0</v>
      </c>
      <c r="T28" s="19">
        <f t="shared" si="0"/>
        <v>0</v>
      </c>
    </row>
    <row r="29" spans="2:20" s="5" customFormat="1" hidden="1" x14ac:dyDescent="0.2">
      <c r="B29" s="15">
        <v>2000</v>
      </c>
      <c r="C29" s="16">
        <v>2391</v>
      </c>
      <c r="D29" s="17" t="s">
        <v>24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  <c r="P29" s="19">
        <v>0</v>
      </c>
      <c r="Q29" s="19">
        <v>0</v>
      </c>
      <c r="R29" s="19">
        <v>0</v>
      </c>
      <c r="S29" s="19">
        <v>0</v>
      </c>
      <c r="T29" s="19">
        <f t="shared" si="0"/>
        <v>0</v>
      </c>
    </row>
    <row r="30" spans="2:20" s="5" customFormat="1" hidden="1" x14ac:dyDescent="0.2">
      <c r="B30" s="15">
        <v>2000</v>
      </c>
      <c r="C30" s="16">
        <v>2411</v>
      </c>
      <c r="D30" s="17" t="s">
        <v>25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  <c r="P30" s="19">
        <v>0</v>
      </c>
      <c r="Q30" s="19">
        <v>0</v>
      </c>
      <c r="R30" s="19">
        <v>0</v>
      </c>
      <c r="S30" s="19">
        <v>0</v>
      </c>
      <c r="T30" s="19">
        <f t="shared" si="0"/>
        <v>0</v>
      </c>
    </row>
    <row r="31" spans="2:20" s="5" customFormat="1" hidden="1" x14ac:dyDescent="0.2">
      <c r="B31" s="15">
        <v>2000</v>
      </c>
      <c r="C31" s="16">
        <v>2421</v>
      </c>
      <c r="D31" s="17" t="s">
        <v>26</v>
      </c>
      <c r="E31" s="19">
        <v>0</v>
      </c>
      <c r="F31" s="19">
        <v>0</v>
      </c>
      <c r="G31" s="19">
        <v>2345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  <c r="P31" s="19">
        <v>0</v>
      </c>
      <c r="Q31" s="19">
        <v>0</v>
      </c>
      <c r="R31" s="23">
        <v>211102</v>
      </c>
      <c r="S31" s="19">
        <v>3000</v>
      </c>
      <c r="T31" s="19">
        <f t="shared" si="0"/>
        <v>216447</v>
      </c>
    </row>
    <row r="32" spans="2:20" s="5" customFormat="1" hidden="1" x14ac:dyDescent="0.2">
      <c r="B32" s="15">
        <v>2000</v>
      </c>
      <c r="C32" s="16">
        <v>2431</v>
      </c>
      <c r="D32" s="17" t="s">
        <v>27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  <c r="P32" s="19">
        <v>0</v>
      </c>
      <c r="Q32" s="19">
        <v>0</v>
      </c>
      <c r="R32" s="19">
        <v>0</v>
      </c>
      <c r="S32" s="19">
        <v>12000</v>
      </c>
      <c r="T32" s="19">
        <f t="shared" si="0"/>
        <v>12000</v>
      </c>
    </row>
    <row r="33" spans="2:20" s="5" customFormat="1" hidden="1" x14ac:dyDescent="0.2">
      <c r="B33" s="15">
        <v>2000</v>
      </c>
      <c r="C33" s="16">
        <v>2441</v>
      </c>
      <c r="D33" s="17" t="s">
        <v>28</v>
      </c>
      <c r="E33" s="19">
        <v>0</v>
      </c>
      <c r="F33" s="19">
        <v>0</v>
      </c>
      <c r="G33" s="19">
        <v>29326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20">
        <v>0</v>
      </c>
      <c r="P33" s="19">
        <v>0</v>
      </c>
      <c r="Q33" s="19">
        <v>0</v>
      </c>
      <c r="R33" s="19">
        <v>0</v>
      </c>
      <c r="S33" s="19">
        <v>20000</v>
      </c>
      <c r="T33" s="19">
        <f t="shared" si="0"/>
        <v>49326</v>
      </c>
    </row>
    <row r="34" spans="2:20" s="5" customFormat="1" hidden="1" x14ac:dyDescent="0.2">
      <c r="B34" s="15">
        <v>2000</v>
      </c>
      <c r="C34" s="16">
        <v>2451</v>
      </c>
      <c r="D34" s="17" t="s">
        <v>29</v>
      </c>
      <c r="E34" s="19">
        <v>60000</v>
      </c>
      <c r="F34" s="19">
        <v>0</v>
      </c>
      <c r="G34" s="19">
        <v>3665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3000</v>
      </c>
      <c r="O34" s="20">
        <v>0</v>
      </c>
      <c r="P34" s="19">
        <v>0</v>
      </c>
      <c r="Q34" s="19">
        <v>0</v>
      </c>
      <c r="R34" s="19">
        <v>0</v>
      </c>
      <c r="S34" s="19">
        <v>0</v>
      </c>
      <c r="T34" s="19">
        <f t="shared" si="0"/>
        <v>66665</v>
      </c>
    </row>
    <row r="35" spans="2:20" s="5" customFormat="1" hidden="1" x14ac:dyDescent="0.2">
      <c r="B35" s="15">
        <v>2000</v>
      </c>
      <c r="C35" s="16">
        <v>2461</v>
      </c>
      <c r="D35" s="17" t="s">
        <v>30</v>
      </c>
      <c r="E35" s="19">
        <f>5000+84000</f>
        <v>89000</v>
      </c>
      <c r="F35" s="19">
        <v>35000</v>
      </c>
      <c r="G35" s="19">
        <v>71199</v>
      </c>
      <c r="H35" s="19">
        <v>0</v>
      </c>
      <c r="I35" s="19">
        <f>0+3000+4200</f>
        <v>7200</v>
      </c>
      <c r="J35" s="19">
        <v>38400</v>
      </c>
      <c r="K35" s="19">
        <v>0</v>
      </c>
      <c r="L35" s="19">
        <v>5500</v>
      </c>
      <c r="M35" s="19">
        <v>20500</v>
      </c>
      <c r="N35" s="19">
        <v>30000</v>
      </c>
      <c r="O35" s="20">
        <v>0</v>
      </c>
      <c r="P35" s="19">
        <v>0</v>
      </c>
      <c r="Q35" s="19">
        <v>0</v>
      </c>
      <c r="R35" s="23">
        <v>278239</v>
      </c>
      <c r="S35" s="19">
        <v>62600</v>
      </c>
      <c r="T35" s="19">
        <f t="shared" si="0"/>
        <v>637638</v>
      </c>
    </row>
    <row r="36" spans="2:20" s="5" customFormat="1" hidden="1" x14ac:dyDescent="0.2">
      <c r="B36" s="15">
        <v>2000</v>
      </c>
      <c r="C36" s="16">
        <v>2462</v>
      </c>
      <c r="D36" s="17" t="s">
        <v>31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20">
        <v>18084</v>
      </c>
      <c r="P36" s="19">
        <v>0</v>
      </c>
      <c r="Q36" s="19">
        <v>0</v>
      </c>
      <c r="R36" s="19">
        <v>0</v>
      </c>
      <c r="S36" s="19">
        <v>0</v>
      </c>
      <c r="T36" s="19">
        <f t="shared" si="0"/>
        <v>18084</v>
      </c>
    </row>
    <row r="37" spans="2:20" s="5" customFormat="1" hidden="1" x14ac:dyDescent="0.2">
      <c r="B37" s="15">
        <v>2000</v>
      </c>
      <c r="C37" s="16">
        <v>2471</v>
      </c>
      <c r="D37" s="17" t="s">
        <v>32</v>
      </c>
      <c r="E37" s="19">
        <v>60000</v>
      </c>
      <c r="F37" s="19">
        <v>10000</v>
      </c>
      <c r="G37" s="19">
        <v>28250</v>
      </c>
      <c r="H37" s="19">
        <v>0</v>
      </c>
      <c r="I37" s="19">
        <v>0</v>
      </c>
      <c r="J37" s="19">
        <v>3000</v>
      </c>
      <c r="K37" s="19">
        <v>0</v>
      </c>
      <c r="L37" s="19">
        <v>0</v>
      </c>
      <c r="M37" s="19">
        <v>0</v>
      </c>
      <c r="N37" s="19">
        <v>12000</v>
      </c>
      <c r="O37" s="20">
        <v>0</v>
      </c>
      <c r="P37" s="19">
        <v>0</v>
      </c>
      <c r="Q37" s="19">
        <v>0</v>
      </c>
      <c r="R37" s="23">
        <v>275700</v>
      </c>
      <c r="S37" s="19">
        <v>22040</v>
      </c>
      <c r="T37" s="19">
        <f t="shared" si="0"/>
        <v>410990</v>
      </c>
    </row>
    <row r="38" spans="2:20" s="5" customFormat="1" hidden="1" x14ac:dyDescent="0.2">
      <c r="B38" s="15">
        <v>2000</v>
      </c>
      <c r="C38" s="16">
        <v>2481</v>
      </c>
      <c r="D38" s="17" t="s">
        <v>33</v>
      </c>
      <c r="E38" s="19">
        <v>38000</v>
      </c>
      <c r="F38" s="19">
        <v>0</v>
      </c>
      <c r="G38" s="19">
        <v>10000</v>
      </c>
      <c r="H38" s="19">
        <v>0</v>
      </c>
      <c r="I38" s="19">
        <f>0+2000+0</f>
        <v>2000</v>
      </c>
      <c r="J38" s="19">
        <v>28663</v>
      </c>
      <c r="K38" s="19">
        <v>0</v>
      </c>
      <c r="L38" s="19">
        <v>0</v>
      </c>
      <c r="M38" s="19">
        <v>0</v>
      </c>
      <c r="N38" s="19">
        <v>0</v>
      </c>
      <c r="O38" s="20">
        <v>0</v>
      </c>
      <c r="P38" s="19">
        <v>0</v>
      </c>
      <c r="Q38" s="19">
        <v>0</v>
      </c>
      <c r="R38" s="19">
        <v>0</v>
      </c>
      <c r="S38" s="19">
        <v>12500</v>
      </c>
      <c r="T38" s="19">
        <f t="shared" si="0"/>
        <v>91163</v>
      </c>
    </row>
    <row r="39" spans="2:20" s="5" customFormat="1" hidden="1" x14ac:dyDescent="0.2">
      <c r="B39" s="15">
        <v>2000</v>
      </c>
      <c r="C39" s="16">
        <v>2491</v>
      </c>
      <c r="D39" s="17" t="s">
        <v>34</v>
      </c>
      <c r="E39" s="19">
        <v>72000</v>
      </c>
      <c r="F39" s="19">
        <v>9996</v>
      </c>
      <c r="G39" s="19">
        <v>168056</v>
      </c>
      <c r="H39" s="19">
        <v>0</v>
      </c>
      <c r="I39" s="19">
        <f>0+3000+10000</f>
        <v>13000</v>
      </c>
      <c r="J39" s="19">
        <v>61311</v>
      </c>
      <c r="K39" s="19">
        <v>0</v>
      </c>
      <c r="L39" s="19">
        <v>10000</v>
      </c>
      <c r="M39" s="19">
        <v>0</v>
      </c>
      <c r="N39" s="19">
        <v>23000</v>
      </c>
      <c r="O39" s="20">
        <v>0</v>
      </c>
      <c r="P39" s="19">
        <v>0</v>
      </c>
      <c r="Q39" s="19">
        <v>0</v>
      </c>
      <c r="R39" s="23">
        <v>249051</v>
      </c>
      <c r="S39" s="19">
        <v>203050</v>
      </c>
      <c r="T39" s="19">
        <f t="shared" si="0"/>
        <v>809464</v>
      </c>
    </row>
    <row r="40" spans="2:20" s="5" customFormat="1" ht="18.600000000000001" hidden="1" customHeight="1" x14ac:dyDescent="0.2">
      <c r="B40" s="15">
        <v>2000</v>
      </c>
      <c r="C40" s="16">
        <v>2511</v>
      </c>
      <c r="D40" s="17" t="s">
        <v>35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2000</v>
      </c>
      <c r="K40" s="19">
        <v>0</v>
      </c>
      <c r="L40" s="19">
        <v>0</v>
      </c>
      <c r="M40" s="19">
        <v>0</v>
      </c>
      <c r="N40" s="19">
        <v>0</v>
      </c>
      <c r="O40" s="20">
        <v>0</v>
      </c>
      <c r="P40" s="19">
        <v>0</v>
      </c>
      <c r="Q40" s="19">
        <v>0</v>
      </c>
      <c r="R40" s="19">
        <v>0</v>
      </c>
      <c r="S40" s="19">
        <v>0</v>
      </c>
      <c r="T40" s="19">
        <f t="shared" si="0"/>
        <v>2000</v>
      </c>
    </row>
    <row r="41" spans="2:20" s="5" customFormat="1" ht="16.899999999999999" hidden="1" customHeight="1" x14ac:dyDescent="0.2">
      <c r="B41" s="15">
        <v>2000</v>
      </c>
      <c r="C41" s="16">
        <v>2521</v>
      </c>
      <c r="D41" s="17" t="s">
        <v>36</v>
      </c>
      <c r="E41" s="19">
        <v>0</v>
      </c>
      <c r="F41" s="19">
        <v>0</v>
      </c>
      <c r="G41" s="19">
        <v>18209</v>
      </c>
      <c r="H41" s="19">
        <v>0</v>
      </c>
      <c r="I41" s="19">
        <v>0</v>
      </c>
      <c r="J41" s="19">
        <v>0</v>
      </c>
      <c r="K41" s="19">
        <v>0</v>
      </c>
      <c r="L41" s="19">
        <v>8200</v>
      </c>
      <c r="M41" s="19">
        <v>0</v>
      </c>
      <c r="N41" s="19">
        <v>0</v>
      </c>
      <c r="O41" s="20">
        <v>0</v>
      </c>
      <c r="P41" s="19">
        <v>0</v>
      </c>
      <c r="Q41" s="19">
        <v>0</v>
      </c>
      <c r="R41" s="19">
        <v>0</v>
      </c>
      <c r="S41" s="19">
        <v>0</v>
      </c>
      <c r="T41" s="19">
        <f t="shared" si="0"/>
        <v>26409</v>
      </c>
    </row>
    <row r="42" spans="2:20" s="5" customFormat="1" hidden="1" x14ac:dyDescent="0.2">
      <c r="B42" s="15">
        <v>2000</v>
      </c>
      <c r="C42" s="16">
        <v>2531</v>
      </c>
      <c r="D42" s="17" t="s">
        <v>37</v>
      </c>
      <c r="E42" s="19">
        <v>0</v>
      </c>
      <c r="F42" s="19">
        <v>0</v>
      </c>
      <c r="G42" s="19">
        <v>40600</v>
      </c>
      <c r="H42" s="19">
        <v>0</v>
      </c>
      <c r="I42" s="19">
        <f>0+1000+0</f>
        <v>1000</v>
      </c>
      <c r="J42" s="19">
        <v>3000</v>
      </c>
      <c r="K42" s="19">
        <v>0</v>
      </c>
      <c r="L42" s="19">
        <v>0</v>
      </c>
      <c r="M42" s="19">
        <v>0</v>
      </c>
      <c r="N42" s="19">
        <v>0</v>
      </c>
      <c r="O42" s="20">
        <v>0</v>
      </c>
      <c r="P42" s="19">
        <v>0</v>
      </c>
      <c r="Q42" s="19">
        <v>0</v>
      </c>
      <c r="R42" s="23">
        <v>2001250</v>
      </c>
      <c r="S42" s="19">
        <v>0</v>
      </c>
      <c r="T42" s="19">
        <f t="shared" si="0"/>
        <v>2045850</v>
      </c>
    </row>
    <row r="43" spans="2:20" s="5" customFormat="1" hidden="1" x14ac:dyDescent="0.2">
      <c r="B43" s="15">
        <v>2000</v>
      </c>
      <c r="C43" s="16">
        <v>2541</v>
      </c>
      <c r="D43" s="17" t="s">
        <v>38</v>
      </c>
      <c r="E43" s="19">
        <v>0</v>
      </c>
      <c r="F43" s="19">
        <v>0</v>
      </c>
      <c r="G43" s="19">
        <v>12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20">
        <v>0</v>
      </c>
      <c r="P43" s="19">
        <v>0</v>
      </c>
      <c r="Q43" s="19">
        <v>0</v>
      </c>
      <c r="R43" s="23">
        <v>2002200</v>
      </c>
      <c r="S43" s="19">
        <v>20510</v>
      </c>
      <c r="T43" s="19">
        <f t="shared" si="0"/>
        <v>2022722</v>
      </c>
    </row>
    <row r="44" spans="2:20" s="5" customFormat="1" hidden="1" x14ac:dyDescent="0.2">
      <c r="B44" s="15">
        <v>2000</v>
      </c>
      <c r="C44" s="16">
        <v>2551</v>
      </c>
      <c r="D44" s="17" t="s">
        <v>39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20">
        <v>0</v>
      </c>
      <c r="P44" s="19">
        <v>0</v>
      </c>
      <c r="Q44" s="19">
        <v>0</v>
      </c>
      <c r="R44" s="19">
        <v>0</v>
      </c>
      <c r="S44" s="19">
        <v>0</v>
      </c>
      <c r="T44" s="19">
        <f t="shared" si="0"/>
        <v>0</v>
      </c>
    </row>
    <row r="45" spans="2:20" s="5" customFormat="1" hidden="1" x14ac:dyDescent="0.2">
      <c r="B45" s="15">
        <v>2000</v>
      </c>
      <c r="C45" s="16">
        <v>2561</v>
      </c>
      <c r="D45" s="17" t="s">
        <v>40</v>
      </c>
      <c r="E45" s="19">
        <v>0</v>
      </c>
      <c r="F45" s="19">
        <v>6000</v>
      </c>
      <c r="G45" s="19">
        <v>11728</v>
      </c>
      <c r="H45" s="19">
        <v>20400</v>
      </c>
      <c r="I45" s="19">
        <f>0+1000+0</f>
        <v>1000</v>
      </c>
      <c r="J45" s="19">
        <v>13500</v>
      </c>
      <c r="K45" s="19">
        <v>0</v>
      </c>
      <c r="L45" s="19">
        <v>0</v>
      </c>
      <c r="M45" s="19">
        <v>0</v>
      </c>
      <c r="N45" s="19">
        <v>0</v>
      </c>
      <c r="O45" s="20">
        <v>0</v>
      </c>
      <c r="P45" s="19">
        <v>0</v>
      </c>
      <c r="Q45" s="19">
        <v>0</v>
      </c>
      <c r="R45" s="23">
        <v>157100</v>
      </c>
      <c r="S45" s="19">
        <v>2000</v>
      </c>
      <c r="T45" s="19">
        <f t="shared" si="0"/>
        <v>211728</v>
      </c>
    </row>
    <row r="46" spans="2:20" s="5" customFormat="1" hidden="1" x14ac:dyDescent="0.2">
      <c r="B46" s="15">
        <v>2000</v>
      </c>
      <c r="C46" s="16">
        <v>2591</v>
      </c>
      <c r="D46" s="17" t="s">
        <v>41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20">
        <v>0</v>
      </c>
      <c r="P46" s="19">
        <v>0</v>
      </c>
      <c r="Q46" s="19">
        <v>0</v>
      </c>
      <c r="R46" s="19">
        <v>0</v>
      </c>
      <c r="S46" s="19">
        <v>30000</v>
      </c>
      <c r="T46" s="19">
        <f t="shared" si="0"/>
        <v>30000</v>
      </c>
    </row>
    <row r="47" spans="2:20" s="5" customFormat="1" hidden="1" x14ac:dyDescent="0.2">
      <c r="B47" s="15">
        <v>2000</v>
      </c>
      <c r="C47" s="16">
        <v>2611</v>
      </c>
      <c r="D47" s="17" t="s">
        <v>42</v>
      </c>
      <c r="E47" s="19">
        <f>480000+720000+35000+60000+120000+60000+480000+600000</f>
        <v>2555000</v>
      </c>
      <c r="F47" s="19">
        <v>180240</v>
      </c>
      <c r="G47" s="19">
        <v>305460</v>
      </c>
      <c r="H47" s="19">
        <v>815976</v>
      </c>
      <c r="I47" s="19">
        <f>528000+84000+204000</f>
        <v>816000</v>
      </c>
      <c r="J47" s="19">
        <v>1431132</v>
      </c>
      <c r="K47" s="19">
        <v>410145.52</v>
      </c>
      <c r="L47" s="19">
        <v>979524</v>
      </c>
      <c r="M47" s="19">
        <v>159500</v>
      </c>
      <c r="N47" s="19">
        <v>1124892</v>
      </c>
      <c r="O47" s="20">
        <v>268380</v>
      </c>
      <c r="P47" s="19">
        <v>240000</v>
      </c>
      <c r="Q47" s="19">
        <v>540060</v>
      </c>
      <c r="R47" s="23">
        <v>63746137</v>
      </c>
      <c r="S47" s="19">
        <v>1165056</v>
      </c>
      <c r="T47" s="19">
        <f t="shared" si="0"/>
        <v>74737502.519999996</v>
      </c>
    </row>
    <row r="48" spans="2:20" s="5" customFormat="1" hidden="1" x14ac:dyDescent="0.2">
      <c r="B48" s="15">
        <v>2000</v>
      </c>
      <c r="C48" s="16">
        <v>2612</v>
      </c>
      <c r="D48" s="17" t="s">
        <v>43</v>
      </c>
      <c r="E48" s="19">
        <f>5000+10000+20000+48000</f>
        <v>83000</v>
      </c>
      <c r="F48" s="19">
        <v>3000</v>
      </c>
      <c r="G48" s="19">
        <v>11728</v>
      </c>
      <c r="H48" s="19">
        <v>38892</v>
      </c>
      <c r="I48" s="19">
        <f>32000+3000+0</f>
        <v>35000</v>
      </c>
      <c r="J48" s="19">
        <v>36836</v>
      </c>
      <c r="K48" s="19">
        <v>0</v>
      </c>
      <c r="L48" s="19">
        <v>36808</v>
      </c>
      <c r="M48" s="19">
        <v>61600</v>
      </c>
      <c r="N48" s="19">
        <v>40200</v>
      </c>
      <c r="O48" s="20">
        <v>0</v>
      </c>
      <c r="P48" s="19">
        <v>0</v>
      </c>
      <c r="Q48" s="19">
        <v>0</v>
      </c>
      <c r="R48" s="23">
        <v>250000</v>
      </c>
      <c r="S48" s="19">
        <v>81000</v>
      </c>
      <c r="T48" s="19">
        <f t="shared" si="0"/>
        <v>678064</v>
      </c>
    </row>
    <row r="49" spans="2:20" s="5" customFormat="1" hidden="1" x14ac:dyDescent="0.2">
      <c r="B49" s="15">
        <v>2000</v>
      </c>
      <c r="C49" s="16">
        <v>2621</v>
      </c>
      <c r="D49" s="17" t="s">
        <v>44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20">
        <v>0</v>
      </c>
      <c r="P49" s="19">
        <v>0</v>
      </c>
      <c r="Q49" s="19">
        <v>0</v>
      </c>
      <c r="R49" s="19">
        <v>0</v>
      </c>
      <c r="S49" s="19">
        <v>0</v>
      </c>
      <c r="T49" s="19">
        <f t="shared" si="0"/>
        <v>0</v>
      </c>
    </row>
    <row r="50" spans="2:20" s="5" customFormat="1" hidden="1" x14ac:dyDescent="0.2">
      <c r="B50" s="15">
        <v>2000</v>
      </c>
      <c r="C50" s="16">
        <v>2711</v>
      </c>
      <c r="D50" s="17" t="s">
        <v>45</v>
      </c>
      <c r="E50" s="19">
        <v>36000</v>
      </c>
      <c r="F50" s="19">
        <v>0</v>
      </c>
      <c r="G50" s="19">
        <v>0</v>
      </c>
      <c r="H50" s="19">
        <v>0</v>
      </c>
      <c r="I50" s="19">
        <f>0+10000+26000</f>
        <v>36000</v>
      </c>
      <c r="J50" s="19">
        <v>0</v>
      </c>
      <c r="K50" s="19">
        <v>0</v>
      </c>
      <c r="L50" s="19">
        <v>70300</v>
      </c>
      <c r="M50" s="19">
        <v>0</v>
      </c>
      <c r="N50" s="19">
        <v>0</v>
      </c>
      <c r="O50" s="20">
        <v>0</v>
      </c>
      <c r="P50" s="19">
        <v>0</v>
      </c>
      <c r="Q50" s="19">
        <v>0</v>
      </c>
      <c r="R50" s="23">
        <v>218905</v>
      </c>
      <c r="S50" s="19">
        <v>50000</v>
      </c>
      <c r="T50" s="19">
        <f t="shared" si="0"/>
        <v>411205</v>
      </c>
    </row>
    <row r="51" spans="2:20" s="5" customFormat="1" hidden="1" x14ac:dyDescent="0.2">
      <c r="B51" s="15">
        <v>2000</v>
      </c>
      <c r="C51" s="16">
        <v>2712</v>
      </c>
      <c r="D51" s="17" t="s">
        <v>46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20">
        <v>0</v>
      </c>
      <c r="P51" s="19">
        <v>0</v>
      </c>
      <c r="Q51" s="19">
        <v>0</v>
      </c>
      <c r="R51" s="19">
        <v>0</v>
      </c>
      <c r="S51" s="19">
        <v>0</v>
      </c>
      <c r="T51" s="19">
        <f t="shared" si="0"/>
        <v>0</v>
      </c>
    </row>
    <row r="52" spans="2:20" s="5" customFormat="1" hidden="1" x14ac:dyDescent="0.2">
      <c r="B52" s="15">
        <v>2000</v>
      </c>
      <c r="C52" s="16">
        <v>2721</v>
      </c>
      <c r="D52" s="17" t="s">
        <v>47</v>
      </c>
      <c r="E52" s="19">
        <f>50000+60000</f>
        <v>110000</v>
      </c>
      <c r="F52" s="19">
        <v>0</v>
      </c>
      <c r="G52" s="19">
        <v>130000</v>
      </c>
      <c r="H52" s="19">
        <v>12000</v>
      </c>
      <c r="I52" s="19">
        <v>0</v>
      </c>
      <c r="J52" s="19">
        <v>87290</v>
      </c>
      <c r="K52" s="19">
        <v>0</v>
      </c>
      <c r="L52" s="19">
        <v>13000</v>
      </c>
      <c r="M52" s="19">
        <v>0</v>
      </c>
      <c r="N52" s="19">
        <v>129000</v>
      </c>
      <c r="O52" s="20">
        <v>0</v>
      </c>
      <c r="P52" s="19">
        <v>66000</v>
      </c>
      <c r="Q52" s="19">
        <v>0</v>
      </c>
      <c r="R52" s="23">
        <v>190955</v>
      </c>
      <c r="S52" s="19">
        <v>5000</v>
      </c>
      <c r="T52" s="19">
        <f t="shared" si="0"/>
        <v>743245</v>
      </c>
    </row>
    <row r="53" spans="2:20" s="5" customFormat="1" hidden="1" x14ac:dyDescent="0.2">
      <c r="B53" s="15">
        <v>2000</v>
      </c>
      <c r="C53" s="16">
        <v>2731</v>
      </c>
      <c r="D53" s="17" t="s">
        <v>48</v>
      </c>
      <c r="E53" s="19">
        <v>24000</v>
      </c>
      <c r="F53" s="19">
        <v>0</v>
      </c>
      <c r="G53" s="19">
        <v>0</v>
      </c>
      <c r="H53" s="19">
        <v>0</v>
      </c>
      <c r="I53" s="19">
        <f>0+0+12500</f>
        <v>12500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20">
        <v>0</v>
      </c>
      <c r="P53" s="19">
        <v>0</v>
      </c>
      <c r="Q53" s="19">
        <v>0</v>
      </c>
      <c r="R53" s="19">
        <v>0</v>
      </c>
      <c r="S53" s="19">
        <v>2800</v>
      </c>
      <c r="T53" s="19">
        <f t="shared" si="0"/>
        <v>39300</v>
      </c>
    </row>
    <row r="54" spans="2:20" s="5" customFormat="1" hidden="1" x14ac:dyDescent="0.2">
      <c r="B54" s="15">
        <v>2000</v>
      </c>
      <c r="C54" s="16">
        <v>2741</v>
      </c>
      <c r="D54" s="17" t="s">
        <v>49</v>
      </c>
      <c r="E54" s="19">
        <v>0</v>
      </c>
      <c r="F54" s="19">
        <v>0</v>
      </c>
      <c r="G54" s="19">
        <v>14000</v>
      </c>
      <c r="H54" s="19">
        <v>0</v>
      </c>
      <c r="I54" s="19">
        <f>0+0+6000</f>
        <v>6000</v>
      </c>
      <c r="J54" s="19">
        <v>0</v>
      </c>
      <c r="K54" s="19">
        <v>0</v>
      </c>
      <c r="L54" s="19">
        <v>0</v>
      </c>
      <c r="M54" s="19">
        <v>0</v>
      </c>
      <c r="N54" s="19">
        <v>1000</v>
      </c>
      <c r="O54" s="20">
        <v>0</v>
      </c>
      <c r="P54" s="19">
        <v>0</v>
      </c>
      <c r="Q54" s="19">
        <v>0</v>
      </c>
      <c r="R54" s="19">
        <v>0</v>
      </c>
      <c r="S54" s="19">
        <v>3010</v>
      </c>
      <c r="T54" s="19">
        <f t="shared" si="0"/>
        <v>24010</v>
      </c>
    </row>
    <row r="55" spans="2:20" s="5" customFormat="1" hidden="1" x14ac:dyDescent="0.2">
      <c r="B55" s="15">
        <v>2000</v>
      </c>
      <c r="C55" s="16">
        <v>2751</v>
      </c>
      <c r="D55" s="17" t="s">
        <v>50</v>
      </c>
      <c r="E55" s="19">
        <v>0</v>
      </c>
      <c r="F55" s="19">
        <v>0</v>
      </c>
      <c r="G55" s="19">
        <v>10000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20">
        <v>0</v>
      </c>
      <c r="P55" s="19">
        <v>0</v>
      </c>
      <c r="Q55" s="19">
        <v>0</v>
      </c>
      <c r="R55" s="23">
        <v>167955</v>
      </c>
      <c r="S55" s="19">
        <v>0</v>
      </c>
      <c r="T55" s="19">
        <f t="shared" si="0"/>
        <v>177955</v>
      </c>
    </row>
    <row r="56" spans="2:20" s="5" customFormat="1" hidden="1" x14ac:dyDescent="0.2">
      <c r="B56" s="15">
        <v>2000</v>
      </c>
      <c r="C56" s="16">
        <v>2811</v>
      </c>
      <c r="D56" s="17" t="s">
        <v>51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20">
        <v>0</v>
      </c>
      <c r="P56" s="19">
        <v>0</v>
      </c>
      <c r="Q56" s="19">
        <v>0</v>
      </c>
      <c r="R56" s="19">
        <v>0</v>
      </c>
      <c r="S56" s="19">
        <v>0</v>
      </c>
      <c r="T56" s="19">
        <f t="shared" si="0"/>
        <v>0</v>
      </c>
    </row>
    <row r="57" spans="2:20" s="5" customFormat="1" hidden="1" x14ac:dyDescent="0.2">
      <c r="B57" s="15">
        <v>2000</v>
      </c>
      <c r="C57" s="16">
        <v>2821</v>
      </c>
      <c r="D57" s="17" t="s">
        <v>52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20">
        <v>0</v>
      </c>
      <c r="P57" s="19">
        <v>0</v>
      </c>
      <c r="Q57" s="19">
        <v>0</v>
      </c>
      <c r="R57" s="19">
        <v>0</v>
      </c>
      <c r="S57" s="19">
        <v>0</v>
      </c>
      <c r="T57" s="19">
        <f t="shared" si="0"/>
        <v>0</v>
      </c>
    </row>
    <row r="58" spans="2:20" s="5" customFormat="1" hidden="1" x14ac:dyDescent="0.2">
      <c r="B58" s="15">
        <v>2000</v>
      </c>
      <c r="C58" s="16">
        <v>2831</v>
      </c>
      <c r="D58" s="17" t="s">
        <v>53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20">
        <v>0</v>
      </c>
      <c r="P58" s="19">
        <v>0</v>
      </c>
      <c r="Q58" s="19">
        <v>0</v>
      </c>
      <c r="R58" s="19">
        <v>0</v>
      </c>
      <c r="S58" s="19">
        <v>0</v>
      </c>
      <c r="T58" s="19">
        <f t="shared" si="0"/>
        <v>0</v>
      </c>
    </row>
    <row r="59" spans="2:20" s="5" customFormat="1" hidden="1" x14ac:dyDescent="0.2">
      <c r="B59" s="15">
        <v>2000</v>
      </c>
      <c r="C59" s="16">
        <v>2911</v>
      </c>
      <c r="D59" s="17" t="s">
        <v>54</v>
      </c>
      <c r="E59" s="19">
        <v>360000</v>
      </c>
      <c r="F59" s="19">
        <v>26205</v>
      </c>
      <c r="G59" s="19">
        <v>141215</v>
      </c>
      <c r="H59" s="19">
        <v>12000</v>
      </c>
      <c r="I59" s="19">
        <f>0+4000+6000</f>
        <v>10000</v>
      </c>
      <c r="J59" s="19">
        <v>20900</v>
      </c>
      <c r="K59" s="19">
        <v>73084.14</v>
      </c>
      <c r="L59" s="19">
        <v>0</v>
      </c>
      <c r="M59" s="19">
        <v>28400</v>
      </c>
      <c r="N59" s="19">
        <v>8000</v>
      </c>
      <c r="O59" s="20">
        <v>0</v>
      </c>
      <c r="P59" s="19">
        <v>1000</v>
      </c>
      <c r="Q59" s="19">
        <v>0</v>
      </c>
      <c r="R59" s="23">
        <v>257744</v>
      </c>
      <c r="S59" s="19">
        <v>104710</v>
      </c>
      <c r="T59" s="19">
        <f t="shared" si="0"/>
        <v>1043258.14</v>
      </c>
    </row>
    <row r="60" spans="2:20" s="5" customFormat="1" hidden="1" x14ac:dyDescent="0.2">
      <c r="B60" s="15">
        <v>2000</v>
      </c>
      <c r="C60" s="16">
        <v>2921</v>
      </c>
      <c r="D60" s="17" t="s">
        <v>55</v>
      </c>
      <c r="E60" s="19">
        <v>36000</v>
      </c>
      <c r="F60" s="19">
        <v>25000</v>
      </c>
      <c r="G60" s="19">
        <v>11840</v>
      </c>
      <c r="H60" s="19">
        <v>0</v>
      </c>
      <c r="I60" s="19">
        <f>0+3000+7445</f>
        <v>10445</v>
      </c>
      <c r="J60" s="19">
        <v>35400</v>
      </c>
      <c r="K60" s="19">
        <v>38370.92</v>
      </c>
      <c r="L60" s="19">
        <v>9290</v>
      </c>
      <c r="M60" s="19">
        <v>31200</v>
      </c>
      <c r="N60" s="19">
        <v>0</v>
      </c>
      <c r="O60" s="20">
        <v>0</v>
      </c>
      <c r="P60" s="19">
        <v>1000</v>
      </c>
      <c r="Q60" s="19">
        <v>0</v>
      </c>
      <c r="R60" s="23">
        <v>111800</v>
      </c>
      <c r="S60" s="19">
        <v>40000</v>
      </c>
      <c r="T60" s="19">
        <f t="shared" si="0"/>
        <v>350345.92</v>
      </c>
    </row>
    <row r="61" spans="2:20" s="5" customFormat="1" ht="25.5" hidden="1" x14ac:dyDescent="0.2">
      <c r="B61" s="15">
        <v>2000</v>
      </c>
      <c r="C61" s="16">
        <v>2931</v>
      </c>
      <c r="D61" s="17" t="s">
        <v>56</v>
      </c>
      <c r="E61" s="19">
        <v>24000</v>
      </c>
      <c r="F61" s="19">
        <v>0</v>
      </c>
      <c r="G61" s="19">
        <v>1730</v>
      </c>
      <c r="H61" s="19">
        <v>0</v>
      </c>
      <c r="I61" s="19">
        <f>0+0+6000</f>
        <v>6000</v>
      </c>
      <c r="J61" s="19">
        <v>0</v>
      </c>
      <c r="K61" s="19">
        <v>23479.29</v>
      </c>
      <c r="L61" s="19">
        <v>0</v>
      </c>
      <c r="M61" s="19">
        <v>0</v>
      </c>
      <c r="N61" s="19">
        <v>0</v>
      </c>
      <c r="O61" s="20">
        <v>0</v>
      </c>
      <c r="P61" s="19">
        <v>0</v>
      </c>
      <c r="Q61" s="19">
        <v>0</v>
      </c>
      <c r="R61" s="19">
        <v>0</v>
      </c>
      <c r="S61" s="19">
        <v>0</v>
      </c>
      <c r="T61" s="19">
        <f t="shared" si="0"/>
        <v>55209.29</v>
      </c>
    </row>
    <row r="62" spans="2:20" s="5" customFormat="1" ht="25.5" hidden="1" x14ac:dyDescent="0.2">
      <c r="B62" s="15">
        <v>2000</v>
      </c>
      <c r="C62" s="16">
        <v>2941</v>
      </c>
      <c r="D62" s="17" t="s">
        <v>57</v>
      </c>
      <c r="E62" s="19">
        <v>480000</v>
      </c>
      <c r="F62" s="19">
        <v>58000</v>
      </c>
      <c r="G62" s="19">
        <v>191904</v>
      </c>
      <c r="H62" s="19">
        <v>18000</v>
      </c>
      <c r="I62" s="19">
        <f>0+10000+7500</f>
        <v>17500</v>
      </c>
      <c r="J62" s="19">
        <v>30900</v>
      </c>
      <c r="K62" s="19">
        <v>25038.02</v>
      </c>
      <c r="L62" s="19">
        <v>2500</v>
      </c>
      <c r="M62" s="19">
        <v>30000</v>
      </c>
      <c r="N62" s="19">
        <v>0</v>
      </c>
      <c r="O62" s="20">
        <v>0</v>
      </c>
      <c r="P62" s="19">
        <v>1200</v>
      </c>
      <c r="Q62" s="19">
        <v>0</v>
      </c>
      <c r="R62" s="19">
        <v>0</v>
      </c>
      <c r="S62" s="19">
        <v>48000</v>
      </c>
      <c r="T62" s="19">
        <f t="shared" si="0"/>
        <v>903042.02</v>
      </c>
    </row>
    <row r="63" spans="2:20" s="5" customFormat="1" ht="25.5" hidden="1" x14ac:dyDescent="0.2">
      <c r="B63" s="15">
        <v>2000</v>
      </c>
      <c r="C63" s="16">
        <v>2951</v>
      </c>
      <c r="D63" s="17" t="s">
        <v>58</v>
      </c>
      <c r="E63" s="19">
        <v>0</v>
      </c>
      <c r="F63" s="19">
        <v>0</v>
      </c>
      <c r="G63" s="19">
        <v>15677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20">
        <v>0</v>
      </c>
      <c r="P63" s="19">
        <v>0</v>
      </c>
      <c r="Q63" s="19">
        <v>0</v>
      </c>
      <c r="R63" s="19">
        <v>0</v>
      </c>
      <c r="S63" s="19">
        <v>0</v>
      </c>
      <c r="T63" s="19">
        <f t="shared" si="0"/>
        <v>15677</v>
      </c>
    </row>
    <row r="64" spans="2:20" s="5" customFormat="1" hidden="1" x14ac:dyDescent="0.2">
      <c r="B64" s="15">
        <v>2000</v>
      </c>
      <c r="C64" s="16">
        <v>2961</v>
      </c>
      <c r="D64" s="17" t="s">
        <v>59</v>
      </c>
      <c r="E64" s="19">
        <f>60000+300000</f>
        <v>360000</v>
      </c>
      <c r="F64" s="19">
        <v>85200</v>
      </c>
      <c r="G64" s="19">
        <v>300000</v>
      </c>
      <c r="H64" s="19">
        <v>236488</v>
      </c>
      <c r="I64" s="19">
        <f>48000+7500+0</f>
        <v>55500</v>
      </c>
      <c r="J64" s="19">
        <v>205100</v>
      </c>
      <c r="K64" s="19">
        <v>124933.68</v>
      </c>
      <c r="L64" s="19">
        <v>206999</v>
      </c>
      <c r="M64" s="19">
        <v>62000</v>
      </c>
      <c r="N64" s="19">
        <v>228000</v>
      </c>
      <c r="O64" s="20">
        <v>12500</v>
      </c>
      <c r="P64" s="19">
        <v>0</v>
      </c>
      <c r="Q64" s="19">
        <v>0</v>
      </c>
      <c r="R64" s="23">
        <v>22878177</v>
      </c>
      <c r="S64" s="19">
        <v>149994</v>
      </c>
      <c r="T64" s="19">
        <f t="shared" si="0"/>
        <v>24904891.68</v>
      </c>
    </row>
    <row r="65" spans="2:20" s="5" customFormat="1" hidden="1" x14ac:dyDescent="0.2">
      <c r="B65" s="15">
        <v>2000</v>
      </c>
      <c r="C65" s="16">
        <v>2962</v>
      </c>
      <c r="D65" s="17" t="s">
        <v>60</v>
      </c>
      <c r="E65" s="19">
        <v>150000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73764.73</v>
      </c>
      <c r="L65" s="19">
        <v>0</v>
      </c>
      <c r="M65" s="19">
        <v>0</v>
      </c>
      <c r="N65" s="19">
        <v>0</v>
      </c>
      <c r="O65" s="20">
        <v>36300</v>
      </c>
      <c r="P65" s="19">
        <v>1200</v>
      </c>
      <c r="Q65" s="19">
        <v>0</v>
      </c>
      <c r="R65" s="19">
        <v>0</v>
      </c>
      <c r="S65" s="19">
        <v>0</v>
      </c>
      <c r="T65" s="19">
        <f t="shared" si="0"/>
        <v>261264.72999999998</v>
      </c>
    </row>
    <row r="66" spans="2:20" s="5" customFormat="1" hidden="1" x14ac:dyDescent="0.2">
      <c r="B66" s="15">
        <v>2000</v>
      </c>
      <c r="C66" s="16">
        <v>2971</v>
      </c>
      <c r="D66" s="17" t="s">
        <v>61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20">
        <v>0</v>
      </c>
      <c r="P66" s="19">
        <v>0</v>
      </c>
      <c r="Q66" s="19">
        <v>0</v>
      </c>
      <c r="R66" s="19">
        <v>0</v>
      </c>
      <c r="S66" s="19">
        <v>0</v>
      </c>
      <c r="T66" s="19">
        <f t="shared" si="0"/>
        <v>0</v>
      </c>
    </row>
    <row r="67" spans="2:20" s="5" customFormat="1" hidden="1" x14ac:dyDescent="0.2">
      <c r="B67" s="15">
        <v>2000</v>
      </c>
      <c r="C67" s="16">
        <v>2981</v>
      </c>
      <c r="D67" s="17" t="s">
        <v>62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2500</v>
      </c>
      <c r="K67" s="19">
        <v>0</v>
      </c>
      <c r="L67" s="19">
        <v>0</v>
      </c>
      <c r="M67" s="19">
        <v>0</v>
      </c>
      <c r="N67" s="19">
        <v>0</v>
      </c>
      <c r="O67" s="20">
        <v>0</v>
      </c>
      <c r="P67" s="19">
        <v>0</v>
      </c>
      <c r="Q67" s="19">
        <v>0</v>
      </c>
      <c r="R67" s="19">
        <v>0</v>
      </c>
      <c r="S67" s="19">
        <v>0</v>
      </c>
      <c r="T67" s="19">
        <f t="shared" si="0"/>
        <v>2500</v>
      </c>
    </row>
    <row r="68" spans="2:20" s="5" customFormat="1" hidden="1" x14ac:dyDescent="0.2">
      <c r="B68" s="15">
        <v>2000</v>
      </c>
      <c r="C68" s="16">
        <v>2991</v>
      </c>
      <c r="D68" s="17" t="s">
        <v>63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20">
        <v>0</v>
      </c>
      <c r="P68" s="19">
        <v>0</v>
      </c>
      <c r="Q68" s="19">
        <v>0</v>
      </c>
      <c r="R68" s="24">
        <v>120600</v>
      </c>
      <c r="S68" s="19">
        <v>25000</v>
      </c>
      <c r="T68" s="19">
        <f t="shared" si="0"/>
        <v>145600</v>
      </c>
    </row>
    <row r="69" spans="2:20" s="5" customFormat="1" ht="28.5" customHeight="1" x14ac:dyDescent="0.2">
      <c r="B69" s="15"/>
      <c r="C69" s="33" t="s">
        <v>215</v>
      </c>
      <c r="D69" s="34" t="s">
        <v>218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19"/>
      <c r="Q69" s="19"/>
      <c r="R69" s="24"/>
      <c r="S69" s="19"/>
      <c r="T69" s="35">
        <f>SUM(T8:T68)</f>
        <v>279051735.28999996</v>
      </c>
    </row>
    <row r="70" spans="2:20" s="5" customFormat="1" hidden="1" x14ac:dyDescent="0.2">
      <c r="B70" s="15">
        <v>3000</v>
      </c>
      <c r="C70" s="16">
        <v>3111</v>
      </c>
      <c r="D70" s="17" t="s">
        <v>64</v>
      </c>
      <c r="E70" s="19">
        <f>38000+140000+170400+96000</f>
        <v>444400</v>
      </c>
      <c r="F70" s="19">
        <v>340000</v>
      </c>
      <c r="G70" s="19">
        <v>936000</v>
      </c>
      <c r="H70" s="19">
        <v>666720</v>
      </c>
      <c r="I70" s="19">
        <f>93420+66000+48000</f>
        <v>207420</v>
      </c>
      <c r="J70" s="19">
        <v>792312</v>
      </c>
      <c r="K70" s="19">
        <v>412256.06</v>
      </c>
      <c r="L70" s="19">
        <v>1044346</v>
      </c>
      <c r="M70" s="19">
        <v>144000</v>
      </c>
      <c r="N70" s="19">
        <v>801600</v>
      </c>
      <c r="O70" s="20">
        <v>342984</v>
      </c>
      <c r="P70" s="19">
        <v>122400</v>
      </c>
      <c r="Q70" s="19">
        <v>360000</v>
      </c>
      <c r="R70" s="24">
        <v>21368192</v>
      </c>
      <c r="S70" s="19">
        <v>2820000</v>
      </c>
      <c r="T70" s="19">
        <f t="shared" si="0"/>
        <v>30802630.060000002</v>
      </c>
    </row>
    <row r="71" spans="2:20" s="5" customFormat="1" hidden="1" x14ac:dyDescent="0.2">
      <c r="B71" s="15">
        <v>3000</v>
      </c>
      <c r="C71" s="16">
        <v>3121</v>
      </c>
      <c r="D71" s="17" t="s">
        <v>65</v>
      </c>
      <c r="E71" s="19">
        <v>5000</v>
      </c>
      <c r="F71" s="19">
        <v>0</v>
      </c>
      <c r="G71" s="19">
        <v>14400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20">
        <v>0</v>
      </c>
      <c r="P71" s="19">
        <v>0</v>
      </c>
      <c r="Q71" s="19">
        <v>0</v>
      </c>
      <c r="R71" s="24">
        <v>100000</v>
      </c>
      <c r="S71" s="19">
        <v>0</v>
      </c>
      <c r="T71" s="19">
        <f t="shared" si="0"/>
        <v>119400</v>
      </c>
    </row>
    <row r="72" spans="2:20" s="5" customFormat="1" hidden="1" x14ac:dyDescent="0.2">
      <c r="B72" s="15">
        <v>3000</v>
      </c>
      <c r="C72" s="16">
        <v>3131</v>
      </c>
      <c r="D72" s="17" t="s">
        <v>66</v>
      </c>
      <c r="E72" s="19">
        <f>5000+8400+12000</f>
        <v>25400</v>
      </c>
      <c r="F72" s="19">
        <v>50000</v>
      </c>
      <c r="G72" s="19">
        <v>341400</v>
      </c>
      <c r="H72" s="19">
        <v>106440</v>
      </c>
      <c r="I72" s="19">
        <f>18840+0+12000</f>
        <v>30840</v>
      </c>
      <c r="J72" s="19">
        <v>238200</v>
      </c>
      <c r="K72" s="19">
        <v>18405.080000000002</v>
      </c>
      <c r="L72" s="19">
        <v>18000</v>
      </c>
      <c r="M72" s="19">
        <v>90000</v>
      </c>
      <c r="N72" s="19">
        <v>172992</v>
      </c>
      <c r="O72" s="20">
        <v>84372</v>
      </c>
      <c r="P72" s="19">
        <v>51300</v>
      </c>
      <c r="Q72" s="19">
        <v>48000</v>
      </c>
      <c r="R72" s="24">
        <v>3725200</v>
      </c>
      <c r="S72" s="19">
        <v>507997</v>
      </c>
      <c r="T72" s="19">
        <f t="shared" si="0"/>
        <v>5508546.0800000001</v>
      </c>
    </row>
    <row r="73" spans="2:20" s="5" customFormat="1" hidden="1" x14ac:dyDescent="0.2">
      <c r="B73" s="15">
        <v>3000</v>
      </c>
      <c r="C73" s="16">
        <v>3141</v>
      </c>
      <c r="D73" s="17" t="s">
        <v>67</v>
      </c>
      <c r="E73" s="19">
        <f>808800+36000</f>
        <v>844800</v>
      </c>
      <c r="F73" s="19">
        <v>274380</v>
      </c>
      <c r="G73" s="19">
        <v>214800</v>
      </c>
      <c r="H73" s="19">
        <v>192000</v>
      </c>
      <c r="I73" s="19">
        <f>93600+10800+19200</f>
        <v>123600</v>
      </c>
      <c r="J73" s="19">
        <v>285912</v>
      </c>
      <c r="K73" s="19">
        <v>147564.4</v>
      </c>
      <c r="L73" s="19">
        <v>159000</v>
      </c>
      <c r="M73" s="19">
        <v>334068</v>
      </c>
      <c r="N73" s="19">
        <v>443400</v>
      </c>
      <c r="O73" s="20">
        <v>353208</v>
      </c>
      <c r="P73" s="19">
        <v>79200</v>
      </c>
      <c r="Q73" s="19">
        <v>240000</v>
      </c>
      <c r="R73" s="24">
        <v>869200</v>
      </c>
      <c r="S73" s="19">
        <v>732000</v>
      </c>
      <c r="T73" s="19">
        <f t="shared" ref="T73:T136" si="1">SUM(E73:S73)</f>
        <v>5293132.4000000004</v>
      </c>
    </row>
    <row r="74" spans="2:20" s="5" customFormat="1" hidden="1" x14ac:dyDescent="0.2">
      <c r="B74" s="15">
        <v>3000</v>
      </c>
      <c r="C74" s="16">
        <v>3151</v>
      </c>
      <c r="D74" s="17" t="s">
        <v>68</v>
      </c>
      <c r="E74" s="19">
        <f>33600+18000</f>
        <v>51600</v>
      </c>
      <c r="F74" s="19">
        <v>0</v>
      </c>
      <c r="G74" s="19">
        <v>84000</v>
      </c>
      <c r="H74" s="19">
        <v>0</v>
      </c>
      <c r="I74" s="19">
        <v>0</v>
      </c>
      <c r="J74" s="19">
        <v>14400</v>
      </c>
      <c r="K74" s="19">
        <v>29496.65</v>
      </c>
      <c r="L74" s="19">
        <v>0</v>
      </c>
      <c r="M74" s="19">
        <v>0</v>
      </c>
      <c r="N74" s="19">
        <v>0</v>
      </c>
      <c r="O74" s="20">
        <v>32400</v>
      </c>
      <c r="P74" s="19">
        <v>0</v>
      </c>
      <c r="Q74" s="19">
        <v>0</v>
      </c>
      <c r="R74" s="24">
        <v>433632</v>
      </c>
      <c r="S74" s="19">
        <v>0</v>
      </c>
      <c r="T74" s="19">
        <f t="shared" si="1"/>
        <v>645528.65</v>
      </c>
    </row>
    <row r="75" spans="2:20" s="5" customFormat="1" hidden="1" x14ac:dyDescent="0.2">
      <c r="B75" s="15">
        <v>3000</v>
      </c>
      <c r="C75" s="16">
        <v>3161</v>
      </c>
      <c r="D75" s="17" t="s">
        <v>69</v>
      </c>
      <c r="E75" s="19">
        <f>6240+36000</f>
        <v>42240</v>
      </c>
      <c r="F75" s="19">
        <v>0</v>
      </c>
      <c r="G75" s="19">
        <v>0</v>
      </c>
      <c r="H75" s="19">
        <v>0</v>
      </c>
      <c r="I75" s="19">
        <v>0</v>
      </c>
      <c r="J75" s="19">
        <v>12000</v>
      </c>
      <c r="K75" s="19">
        <v>0</v>
      </c>
      <c r="L75" s="19">
        <v>0</v>
      </c>
      <c r="M75" s="19">
        <v>0</v>
      </c>
      <c r="N75" s="19">
        <v>0</v>
      </c>
      <c r="O75" s="20">
        <v>0</v>
      </c>
      <c r="P75" s="19">
        <v>0</v>
      </c>
      <c r="Q75" s="19">
        <v>0</v>
      </c>
      <c r="R75" s="25">
        <v>0</v>
      </c>
      <c r="S75" s="19">
        <v>5000</v>
      </c>
      <c r="T75" s="19">
        <f t="shared" si="1"/>
        <v>59240</v>
      </c>
    </row>
    <row r="76" spans="2:20" s="5" customFormat="1" hidden="1" x14ac:dyDescent="0.2">
      <c r="B76" s="15">
        <v>3000</v>
      </c>
      <c r="C76" s="16">
        <v>3171</v>
      </c>
      <c r="D76" s="17" t="s">
        <v>70</v>
      </c>
      <c r="E76" s="19">
        <f>97200+240000</f>
        <v>337200</v>
      </c>
      <c r="F76" s="19">
        <v>90000</v>
      </c>
      <c r="G76" s="19">
        <v>670800</v>
      </c>
      <c r="H76" s="19">
        <v>176400</v>
      </c>
      <c r="I76" s="19">
        <f>0+12000+12000</f>
        <v>24000</v>
      </c>
      <c r="J76" s="19">
        <v>567300</v>
      </c>
      <c r="K76" s="19">
        <v>34941.43</v>
      </c>
      <c r="L76" s="19">
        <v>628260</v>
      </c>
      <c r="M76" s="19">
        <v>18000</v>
      </c>
      <c r="N76" s="19">
        <v>711600</v>
      </c>
      <c r="O76" s="20">
        <v>18000</v>
      </c>
      <c r="P76" s="19">
        <v>157200</v>
      </c>
      <c r="Q76" s="19">
        <v>0</v>
      </c>
      <c r="R76" s="24">
        <v>157200</v>
      </c>
      <c r="S76" s="19">
        <v>259992</v>
      </c>
      <c r="T76" s="19">
        <f t="shared" si="1"/>
        <v>3850893.4299999997</v>
      </c>
    </row>
    <row r="77" spans="2:20" s="5" customFormat="1" hidden="1" x14ac:dyDescent="0.2">
      <c r="B77" s="15">
        <v>3000</v>
      </c>
      <c r="C77" s="16">
        <v>3181</v>
      </c>
      <c r="D77" s="17" t="s">
        <v>71</v>
      </c>
      <c r="E77" s="19">
        <f>1000+28800</f>
        <v>29800</v>
      </c>
      <c r="F77" s="19">
        <v>11500</v>
      </c>
      <c r="G77" s="19">
        <v>0</v>
      </c>
      <c r="H77" s="19">
        <v>0</v>
      </c>
      <c r="I77" s="19">
        <f>0+1000+0</f>
        <v>1000</v>
      </c>
      <c r="J77" s="19">
        <v>55416</v>
      </c>
      <c r="K77" s="19">
        <v>4800</v>
      </c>
      <c r="L77" s="19">
        <v>3300</v>
      </c>
      <c r="M77" s="19">
        <v>0</v>
      </c>
      <c r="N77" s="19">
        <v>16380</v>
      </c>
      <c r="O77" s="20">
        <v>0</v>
      </c>
      <c r="P77" s="19">
        <v>1500</v>
      </c>
      <c r="Q77" s="19">
        <v>0</v>
      </c>
      <c r="R77" s="24">
        <v>5311</v>
      </c>
      <c r="S77" s="19">
        <v>0</v>
      </c>
      <c r="T77" s="19">
        <f t="shared" si="1"/>
        <v>129007</v>
      </c>
    </row>
    <row r="78" spans="2:20" s="5" customFormat="1" hidden="1" x14ac:dyDescent="0.2">
      <c r="B78" s="15">
        <v>3000</v>
      </c>
      <c r="C78" s="16">
        <v>3182</v>
      </c>
      <c r="D78" s="17" t="s">
        <v>72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20">
        <v>0</v>
      </c>
      <c r="P78" s="19">
        <v>0</v>
      </c>
      <c r="Q78" s="19">
        <v>0</v>
      </c>
      <c r="R78" s="25">
        <v>0</v>
      </c>
      <c r="S78" s="19">
        <v>0</v>
      </c>
      <c r="T78" s="19">
        <f t="shared" si="1"/>
        <v>0</v>
      </c>
    </row>
    <row r="79" spans="2:20" s="5" customFormat="1" hidden="1" x14ac:dyDescent="0.2">
      <c r="B79" s="15">
        <v>3000</v>
      </c>
      <c r="C79" s="16">
        <v>3191</v>
      </c>
      <c r="D79" s="17" t="s">
        <v>73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20">
        <v>0</v>
      </c>
      <c r="P79" s="19">
        <v>0</v>
      </c>
      <c r="Q79" s="19">
        <v>0</v>
      </c>
      <c r="R79" s="25">
        <v>0</v>
      </c>
      <c r="S79" s="19">
        <v>0</v>
      </c>
      <c r="T79" s="19">
        <f t="shared" si="1"/>
        <v>0</v>
      </c>
    </row>
    <row r="80" spans="2:20" s="5" customFormat="1" hidden="1" x14ac:dyDescent="0.2">
      <c r="B80" s="15">
        <v>3000</v>
      </c>
      <c r="C80" s="16">
        <v>3211</v>
      </c>
      <c r="D80" s="17" t="s">
        <v>74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20">
        <v>0</v>
      </c>
      <c r="P80" s="19">
        <v>0</v>
      </c>
      <c r="Q80" s="19">
        <v>0</v>
      </c>
      <c r="R80" s="25">
        <v>0</v>
      </c>
      <c r="S80" s="19">
        <v>0</v>
      </c>
      <c r="T80" s="19">
        <f t="shared" si="1"/>
        <v>0</v>
      </c>
    </row>
    <row r="81" spans="2:20" s="5" customFormat="1" ht="20.25" hidden="1" customHeight="1" x14ac:dyDescent="0.2">
      <c r="B81" s="15">
        <v>3000</v>
      </c>
      <c r="C81" s="16">
        <v>3221</v>
      </c>
      <c r="D81" s="17" t="s">
        <v>75</v>
      </c>
      <c r="E81" s="19">
        <v>0</v>
      </c>
      <c r="F81" s="19">
        <v>600000</v>
      </c>
      <c r="G81" s="19">
        <v>941592</v>
      </c>
      <c r="H81" s="19">
        <v>0</v>
      </c>
      <c r="I81" s="19">
        <f>1116000+0+0</f>
        <v>1116000</v>
      </c>
      <c r="J81" s="19">
        <v>1289760</v>
      </c>
      <c r="K81" s="19">
        <v>0</v>
      </c>
      <c r="L81" s="19">
        <v>6382740</v>
      </c>
      <c r="M81" s="19">
        <v>810000</v>
      </c>
      <c r="N81" s="19">
        <v>414000</v>
      </c>
      <c r="O81" s="20">
        <v>934054</v>
      </c>
      <c r="P81" s="19">
        <v>0</v>
      </c>
      <c r="Q81" s="19">
        <v>0</v>
      </c>
      <c r="R81" s="24">
        <v>1019749</v>
      </c>
      <c r="S81" s="19">
        <v>96000</v>
      </c>
      <c r="T81" s="19">
        <f t="shared" si="1"/>
        <v>13603895</v>
      </c>
    </row>
    <row r="82" spans="2:20" s="5" customFormat="1" ht="25.5" hidden="1" x14ac:dyDescent="0.2">
      <c r="B82" s="15">
        <v>3000</v>
      </c>
      <c r="C82" s="16">
        <v>3231</v>
      </c>
      <c r="D82" s="17" t="s">
        <v>76</v>
      </c>
      <c r="E82" s="19">
        <v>36000</v>
      </c>
      <c r="F82" s="19">
        <v>0</v>
      </c>
      <c r="G82" s="19">
        <v>0</v>
      </c>
      <c r="H82" s="19">
        <v>0</v>
      </c>
      <c r="I82" s="19">
        <f>0+0+15000</f>
        <v>15000</v>
      </c>
      <c r="J82" s="19">
        <v>0</v>
      </c>
      <c r="K82" s="19">
        <v>329859.57</v>
      </c>
      <c r="L82" s="19">
        <v>0</v>
      </c>
      <c r="M82" s="19">
        <v>0</v>
      </c>
      <c r="N82" s="19">
        <v>0</v>
      </c>
      <c r="O82" s="20">
        <v>276000</v>
      </c>
      <c r="P82" s="19">
        <v>0</v>
      </c>
      <c r="Q82" s="19">
        <v>0</v>
      </c>
      <c r="R82" s="25">
        <v>0</v>
      </c>
      <c r="S82" s="19">
        <v>0</v>
      </c>
      <c r="T82" s="19">
        <f t="shared" si="1"/>
        <v>656859.57000000007</v>
      </c>
    </row>
    <row r="83" spans="2:20" s="5" customFormat="1" hidden="1" x14ac:dyDescent="0.2">
      <c r="B83" s="15">
        <v>3000</v>
      </c>
      <c r="C83" s="16">
        <v>3241</v>
      </c>
      <c r="D83" s="17" t="s">
        <v>77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20">
        <v>0</v>
      </c>
      <c r="P83" s="19">
        <v>0</v>
      </c>
      <c r="Q83" s="19">
        <v>0</v>
      </c>
      <c r="R83" s="25">
        <v>0</v>
      </c>
      <c r="S83" s="19">
        <v>0</v>
      </c>
      <c r="T83" s="19">
        <f t="shared" si="1"/>
        <v>0</v>
      </c>
    </row>
    <row r="84" spans="2:20" s="5" customFormat="1" hidden="1" x14ac:dyDescent="0.2">
      <c r="B84" s="15">
        <v>3000</v>
      </c>
      <c r="C84" s="16">
        <v>3251</v>
      </c>
      <c r="D84" s="17" t="s">
        <v>78</v>
      </c>
      <c r="E84" s="19">
        <v>72000</v>
      </c>
      <c r="F84" s="19">
        <v>0</v>
      </c>
      <c r="G84" s="19">
        <v>0</v>
      </c>
      <c r="H84" s="19">
        <v>0</v>
      </c>
      <c r="I84" s="19">
        <f>707172+0+385500</f>
        <v>1092672</v>
      </c>
      <c r="J84" s="19">
        <v>0</v>
      </c>
      <c r="K84" s="19">
        <v>0</v>
      </c>
      <c r="L84" s="19">
        <v>0</v>
      </c>
      <c r="M84" s="19">
        <v>0</v>
      </c>
      <c r="N84" s="19">
        <v>815140</v>
      </c>
      <c r="O84" s="20">
        <v>0</v>
      </c>
      <c r="P84" s="19">
        <v>0</v>
      </c>
      <c r="Q84" s="19">
        <v>0</v>
      </c>
      <c r="R84" s="25">
        <v>0</v>
      </c>
      <c r="S84" s="19">
        <v>0</v>
      </c>
      <c r="T84" s="19">
        <f t="shared" si="1"/>
        <v>1979812</v>
      </c>
    </row>
    <row r="85" spans="2:20" s="5" customFormat="1" hidden="1" x14ac:dyDescent="0.2">
      <c r="B85" s="15">
        <v>3000</v>
      </c>
      <c r="C85" s="16">
        <v>3261</v>
      </c>
      <c r="D85" s="17" t="s">
        <v>79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20">
        <v>0</v>
      </c>
      <c r="P85" s="19">
        <v>0</v>
      </c>
      <c r="Q85" s="19">
        <v>0</v>
      </c>
      <c r="R85" s="25">
        <v>0</v>
      </c>
      <c r="S85" s="19">
        <v>0</v>
      </c>
      <c r="T85" s="19">
        <f t="shared" si="1"/>
        <v>0</v>
      </c>
    </row>
    <row r="86" spans="2:20" s="5" customFormat="1" hidden="1" x14ac:dyDescent="0.2">
      <c r="B86" s="15">
        <v>3000</v>
      </c>
      <c r="C86" s="16">
        <v>3271</v>
      </c>
      <c r="D86" s="17" t="s">
        <v>80</v>
      </c>
      <c r="E86" s="19">
        <f>80000+40000</f>
        <v>120000</v>
      </c>
      <c r="F86" s="19">
        <v>60000</v>
      </c>
      <c r="G86" s="19">
        <v>145000</v>
      </c>
      <c r="H86" s="19">
        <v>0</v>
      </c>
      <c r="I86" s="19">
        <f>60000+4200+22500</f>
        <v>86700</v>
      </c>
      <c r="J86" s="19">
        <v>182300</v>
      </c>
      <c r="K86" s="19">
        <v>0</v>
      </c>
      <c r="L86" s="19">
        <v>171275</v>
      </c>
      <c r="M86" s="19">
        <v>0</v>
      </c>
      <c r="N86" s="19">
        <v>152850</v>
      </c>
      <c r="O86" s="20">
        <v>0</v>
      </c>
      <c r="P86" s="19">
        <v>74000</v>
      </c>
      <c r="Q86" s="19">
        <v>0</v>
      </c>
      <c r="R86" s="24">
        <v>345000</v>
      </c>
      <c r="S86" s="19">
        <v>168000</v>
      </c>
      <c r="T86" s="19">
        <f t="shared" si="1"/>
        <v>1505125</v>
      </c>
    </row>
    <row r="87" spans="2:20" s="5" customFormat="1" hidden="1" x14ac:dyDescent="0.2">
      <c r="B87" s="15">
        <v>3000</v>
      </c>
      <c r="C87" s="16">
        <v>3281</v>
      </c>
      <c r="D87" s="17" t="s">
        <v>81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20">
        <v>0</v>
      </c>
      <c r="P87" s="19">
        <v>0</v>
      </c>
      <c r="Q87" s="19">
        <v>0</v>
      </c>
      <c r="R87" s="25">
        <v>0</v>
      </c>
      <c r="S87" s="19">
        <v>0</v>
      </c>
      <c r="T87" s="19">
        <f t="shared" si="1"/>
        <v>0</v>
      </c>
    </row>
    <row r="88" spans="2:20" s="5" customFormat="1" ht="22.15" hidden="1" customHeight="1" x14ac:dyDescent="0.2">
      <c r="B88" s="15">
        <v>3000</v>
      </c>
      <c r="C88" s="16">
        <v>3291</v>
      </c>
      <c r="D88" s="17" t="s">
        <v>82</v>
      </c>
      <c r="E88" s="19">
        <v>216000</v>
      </c>
      <c r="F88" s="19">
        <v>0</v>
      </c>
      <c r="G88" s="19">
        <v>50028</v>
      </c>
      <c r="H88" s="19">
        <v>0</v>
      </c>
      <c r="I88" s="19">
        <f>0+5000+7500</f>
        <v>12500</v>
      </c>
      <c r="J88" s="19">
        <v>0</v>
      </c>
      <c r="K88" s="19">
        <v>32796</v>
      </c>
      <c r="L88" s="19">
        <v>0</v>
      </c>
      <c r="M88" s="19">
        <v>0</v>
      </c>
      <c r="N88" s="19">
        <v>0</v>
      </c>
      <c r="O88" s="20">
        <v>0</v>
      </c>
      <c r="P88" s="19">
        <v>0</v>
      </c>
      <c r="Q88" s="19">
        <v>0</v>
      </c>
      <c r="R88" s="25">
        <v>0</v>
      </c>
      <c r="S88" s="19">
        <v>342000</v>
      </c>
      <c r="T88" s="19">
        <f t="shared" si="1"/>
        <v>653324</v>
      </c>
    </row>
    <row r="89" spans="2:20" s="5" customFormat="1" hidden="1" x14ac:dyDescent="0.2">
      <c r="B89" s="15">
        <v>3000</v>
      </c>
      <c r="C89" s="16">
        <v>3311</v>
      </c>
      <c r="D89" s="17" t="s">
        <v>83</v>
      </c>
      <c r="E89" s="19">
        <v>0</v>
      </c>
      <c r="F89" s="19">
        <v>20000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20">
        <v>0</v>
      </c>
      <c r="P89" s="19">
        <v>2040420</v>
      </c>
      <c r="Q89" s="19">
        <v>0</v>
      </c>
      <c r="R89" s="25">
        <v>0</v>
      </c>
      <c r="S89" s="19">
        <v>0</v>
      </c>
      <c r="T89" s="19">
        <f t="shared" si="1"/>
        <v>2060420</v>
      </c>
    </row>
    <row r="90" spans="2:20" s="5" customFormat="1" hidden="1" x14ac:dyDescent="0.2">
      <c r="B90" s="15">
        <v>3000</v>
      </c>
      <c r="C90" s="16">
        <v>3321</v>
      </c>
      <c r="D90" s="17" t="s">
        <v>84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20">
        <v>0</v>
      </c>
      <c r="P90" s="19">
        <v>0</v>
      </c>
      <c r="Q90" s="19">
        <v>0</v>
      </c>
      <c r="R90" s="25">
        <v>0</v>
      </c>
      <c r="S90" s="19">
        <v>0</v>
      </c>
      <c r="T90" s="19">
        <f t="shared" si="1"/>
        <v>0</v>
      </c>
    </row>
    <row r="91" spans="2:20" s="5" customFormat="1" ht="25.5" hidden="1" x14ac:dyDescent="0.2">
      <c r="B91" s="15">
        <v>3000</v>
      </c>
      <c r="C91" s="16">
        <v>3331</v>
      </c>
      <c r="D91" s="17" t="s">
        <v>85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204000</v>
      </c>
      <c r="M91" s="19">
        <v>0</v>
      </c>
      <c r="N91" s="19">
        <v>0</v>
      </c>
      <c r="O91" s="20">
        <v>0</v>
      </c>
      <c r="P91" s="19">
        <v>234000</v>
      </c>
      <c r="Q91" s="19">
        <v>0</v>
      </c>
      <c r="R91" s="24">
        <v>0</v>
      </c>
      <c r="S91" s="19">
        <v>0</v>
      </c>
      <c r="T91" s="19">
        <f t="shared" si="1"/>
        <v>438000</v>
      </c>
    </row>
    <row r="92" spans="2:20" s="5" customFormat="1" hidden="1" x14ac:dyDescent="0.2">
      <c r="B92" s="15">
        <v>3000</v>
      </c>
      <c r="C92" s="16">
        <v>3341</v>
      </c>
      <c r="D92" s="17" t="s">
        <v>86</v>
      </c>
      <c r="E92" s="19">
        <v>300000</v>
      </c>
      <c r="F92" s="19">
        <v>0</v>
      </c>
      <c r="G92" s="19">
        <v>90000</v>
      </c>
      <c r="H92" s="19">
        <v>18000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56000</v>
      </c>
      <c r="O92" s="20">
        <v>0</v>
      </c>
      <c r="P92" s="19">
        <v>0</v>
      </c>
      <c r="Q92" s="19">
        <v>0</v>
      </c>
      <c r="R92" s="24">
        <v>5400000</v>
      </c>
      <c r="S92" s="19">
        <v>0</v>
      </c>
      <c r="T92" s="19">
        <f t="shared" si="1"/>
        <v>5864000</v>
      </c>
    </row>
    <row r="93" spans="2:20" s="5" customFormat="1" hidden="1" x14ac:dyDescent="0.2">
      <c r="B93" s="15">
        <v>3000</v>
      </c>
      <c r="C93" s="16">
        <v>3351</v>
      </c>
      <c r="D93" s="17" t="s">
        <v>87</v>
      </c>
      <c r="E93" s="19">
        <v>0</v>
      </c>
      <c r="F93" s="19">
        <v>100000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20">
        <v>0</v>
      </c>
      <c r="P93" s="19">
        <v>0</v>
      </c>
      <c r="Q93" s="19">
        <v>0</v>
      </c>
      <c r="R93" s="25">
        <v>0</v>
      </c>
      <c r="S93" s="19">
        <v>0</v>
      </c>
      <c r="T93" s="19">
        <f t="shared" si="1"/>
        <v>100000</v>
      </c>
    </row>
    <row r="94" spans="2:20" s="5" customFormat="1" hidden="1" x14ac:dyDescent="0.2">
      <c r="B94" s="15">
        <v>3000</v>
      </c>
      <c r="C94" s="16">
        <v>3361</v>
      </c>
      <c r="D94" s="17" t="s">
        <v>88</v>
      </c>
      <c r="E94" s="19">
        <f>609000+180003</f>
        <v>789003</v>
      </c>
      <c r="F94" s="19">
        <v>719998</v>
      </c>
      <c r="G94" s="19">
        <v>1000820</v>
      </c>
      <c r="H94" s="19">
        <v>391789</v>
      </c>
      <c r="I94" s="19">
        <f>230000+31320+0</f>
        <v>261320</v>
      </c>
      <c r="J94" s="19">
        <v>805585.2</v>
      </c>
      <c r="K94" s="19">
        <v>0</v>
      </c>
      <c r="L94" s="19">
        <v>598980</v>
      </c>
      <c r="M94" s="19">
        <v>227999.16</v>
      </c>
      <c r="N94" s="19">
        <v>1643371</v>
      </c>
      <c r="O94" s="20">
        <v>0</v>
      </c>
      <c r="P94" s="19">
        <v>80040</v>
      </c>
      <c r="Q94" s="19">
        <v>180003</v>
      </c>
      <c r="R94" s="24">
        <v>5955518</v>
      </c>
      <c r="S94" s="19">
        <v>450000</v>
      </c>
      <c r="T94" s="19">
        <f t="shared" si="1"/>
        <v>13104426.359999999</v>
      </c>
    </row>
    <row r="95" spans="2:20" s="5" customFormat="1" hidden="1" x14ac:dyDescent="0.2">
      <c r="B95" s="15">
        <v>3000</v>
      </c>
      <c r="C95" s="16">
        <v>3362</v>
      </c>
      <c r="D95" s="17" t="s">
        <v>89</v>
      </c>
      <c r="E95" s="19">
        <v>12000</v>
      </c>
      <c r="F95" s="19">
        <v>0</v>
      </c>
      <c r="G95" s="19">
        <v>0</v>
      </c>
      <c r="H95" s="19">
        <v>0</v>
      </c>
      <c r="I95" s="19">
        <f>0+0+10002</f>
        <v>10002</v>
      </c>
      <c r="J95" s="19">
        <v>27800</v>
      </c>
      <c r="K95" s="19">
        <v>0</v>
      </c>
      <c r="L95" s="19">
        <v>6900</v>
      </c>
      <c r="M95" s="19">
        <v>0</v>
      </c>
      <c r="N95" s="19">
        <v>0</v>
      </c>
      <c r="O95" s="20">
        <v>0</v>
      </c>
      <c r="P95" s="19">
        <v>60000</v>
      </c>
      <c r="Q95" s="19">
        <v>0</v>
      </c>
      <c r="R95" s="25">
        <v>0</v>
      </c>
      <c r="S95" s="19">
        <v>20000</v>
      </c>
      <c r="T95" s="19">
        <f t="shared" si="1"/>
        <v>136702</v>
      </c>
    </row>
    <row r="96" spans="2:20" s="5" customFormat="1" hidden="1" x14ac:dyDescent="0.2">
      <c r="B96" s="15">
        <v>3000</v>
      </c>
      <c r="C96" s="16">
        <v>3363</v>
      </c>
      <c r="D96" s="17" t="s">
        <v>90</v>
      </c>
      <c r="E96" s="19">
        <v>12000</v>
      </c>
      <c r="F96" s="19">
        <v>10000</v>
      </c>
      <c r="G96" s="19">
        <v>0</v>
      </c>
      <c r="H96" s="19">
        <v>0</v>
      </c>
      <c r="I96" s="19">
        <f>0+10000+0</f>
        <v>10000</v>
      </c>
      <c r="J96" s="19">
        <v>4337573</v>
      </c>
      <c r="K96" s="19">
        <v>0</v>
      </c>
      <c r="L96" s="19">
        <v>0</v>
      </c>
      <c r="M96" s="19">
        <v>0</v>
      </c>
      <c r="N96" s="19">
        <v>0</v>
      </c>
      <c r="O96" s="20">
        <v>0</v>
      </c>
      <c r="P96" s="19">
        <v>10000</v>
      </c>
      <c r="Q96" s="19">
        <v>0</v>
      </c>
      <c r="R96" s="25">
        <v>0</v>
      </c>
      <c r="S96" s="19">
        <v>80000</v>
      </c>
      <c r="T96" s="19">
        <f t="shared" si="1"/>
        <v>4459573</v>
      </c>
    </row>
    <row r="97" spans="2:20" s="5" customFormat="1" hidden="1" x14ac:dyDescent="0.2">
      <c r="B97" s="15">
        <v>3000</v>
      </c>
      <c r="C97" s="16">
        <v>3364</v>
      </c>
      <c r="D97" s="17" t="s">
        <v>91</v>
      </c>
      <c r="E97" s="19">
        <v>250000</v>
      </c>
      <c r="F97" s="19">
        <v>0</v>
      </c>
      <c r="G97" s="19">
        <v>24992</v>
      </c>
      <c r="H97" s="19">
        <v>18000</v>
      </c>
      <c r="I97" s="19">
        <f>0+15000+114000</f>
        <v>129000</v>
      </c>
      <c r="J97" s="19">
        <v>17156</v>
      </c>
      <c r="K97" s="19">
        <v>0</v>
      </c>
      <c r="L97" s="19">
        <v>26140</v>
      </c>
      <c r="M97" s="19">
        <v>0</v>
      </c>
      <c r="N97" s="19">
        <v>224000</v>
      </c>
      <c r="O97" s="20">
        <v>0</v>
      </c>
      <c r="P97" s="19">
        <v>20000</v>
      </c>
      <c r="Q97" s="19">
        <v>0</v>
      </c>
      <c r="R97" s="24">
        <v>181074</v>
      </c>
      <c r="S97" s="19">
        <v>296666</v>
      </c>
      <c r="T97" s="19">
        <f t="shared" si="1"/>
        <v>1187028</v>
      </c>
    </row>
    <row r="98" spans="2:20" s="5" customFormat="1" hidden="1" x14ac:dyDescent="0.2">
      <c r="B98" s="15">
        <v>3000</v>
      </c>
      <c r="C98" s="16">
        <v>3371</v>
      </c>
      <c r="D98" s="17" t="s">
        <v>92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20">
        <v>0</v>
      </c>
      <c r="P98" s="19">
        <v>0</v>
      </c>
      <c r="Q98" s="19">
        <v>0</v>
      </c>
      <c r="R98" s="25">
        <v>0</v>
      </c>
      <c r="S98" s="19">
        <v>0</v>
      </c>
      <c r="T98" s="19">
        <f t="shared" si="1"/>
        <v>0</v>
      </c>
    </row>
    <row r="99" spans="2:20" s="5" customFormat="1" hidden="1" x14ac:dyDescent="0.2">
      <c r="B99" s="15">
        <v>3000</v>
      </c>
      <c r="C99" s="16">
        <v>3381</v>
      </c>
      <c r="D99" s="17" t="s">
        <v>93</v>
      </c>
      <c r="E99" s="19">
        <f>216000+377100</f>
        <v>593100</v>
      </c>
      <c r="F99" s="19">
        <v>420000</v>
      </c>
      <c r="G99" s="19">
        <v>368916</v>
      </c>
      <c r="H99" s="19">
        <v>2829000</v>
      </c>
      <c r="I99" s="19">
        <v>240000</v>
      </c>
      <c r="J99" s="19">
        <v>928800</v>
      </c>
      <c r="K99" s="19">
        <v>0</v>
      </c>
      <c r="L99" s="19">
        <v>0</v>
      </c>
      <c r="M99" s="19">
        <v>0</v>
      </c>
      <c r="N99" s="19">
        <v>1080000</v>
      </c>
      <c r="O99" s="20">
        <v>300000</v>
      </c>
      <c r="P99" s="19">
        <v>0</v>
      </c>
      <c r="Q99" s="19">
        <v>240000</v>
      </c>
      <c r="R99" s="25">
        <v>0</v>
      </c>
      <c r="S99" s="19">
        <v>1948800</v>
      </c>
      <c r="T99" s="19">
        <f t="shared" si="1"/>
        <v>8948616</v>
      </c>
    </row>
    <row r="100" spans="2:20" s="5" customFormat="1" hidden="1" x14ac:dyDescent="0.2">
      <c r="B100" s="15">
        <v>3000</v>
      </c>
      <c r="C100" s="16">
        <v>3391</v>
      </c>
      <c r="D100" s="17" t="s">
        <v>94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1560000</v>
      </c>
      <c r="K100" s="19">
        <v>0</v>
      </c>
      <c r="L100" s="19">
        <v>10000</v>
      </c>
      <c r="M100" s="19">
        <v>0</v>
      </c>
      <c r="N100" s="19">
        <v>2343876</v>
      </c>
      <c r="O100" s="20">
        <v>0</v>
      </c>
      <c r="P100" s="19">
        <v>0</v>
      </c>
      <c r="Q100" s="19">
        <v>0</v>
      </c>
      <c r="R100" s="24">
        <v>289884</v>
      </c>
      <c r="S100" s="19">
        <v>4650000</v>
      </c>
      <c r="T100" s="19">
        <f t="shared" si="1"/>
        <v>8853760</v>
      </c>
    </row>
    <row r="101" spans="2:20" s="5" customFormat="1" hidden="1" x14ac:dyDescent="0.2">
      <c r="B101" s="15">
        <v>3000</v>
      </c>
      <c r="C101" s="16">
        <v>3411</v>
      </c>
      <c r="D101" s="17" t="s">
        <v>95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600</v>
      </c>
      <c r="K101" s="19">
        <v>0</v>
      </c>
      <c r="L101" s="19">
        <v>0</v>
      </c>
      <c r="M101" s="19">
        <v>0</v>
      </c>
      <c r="N101" s="19">
        <v>37000</v>
      </c>
      <c r="O101" s="20">
        <v>0</v>
      </c>
      <c r="P101" s="19">
        <v>0</v>
      </c>
      <c r="Q101" s="19">
        <v>0</v>
      </c>
      <c r="R101" s="25">
        <v>0</v>
      </c>
      <c r="S101" s="19">
        <v>30000</v>
      </c>
      <c r="T101" s="19">
        <f t="shared" si="1"/>
        <v>67600</v>
      </c>
    </row>
    <row r="102" spans="2:20" s="5" customFormat="1" hidden="1" x14ac:dyDescent="0.2">
      <c r="B102" s="15">
        <v>3000</v>
      </c>
      <c r="C102" s="16">
        <v>3421</v>
      </c>
      <c r="D102" s="17" t="s">
        <v>96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20">
        <v>0</v>
      </c>
      <c r="P102" s="19">
        <v>0</v>
      </c>
      <c r="Q102" s="19">
        <v>0</v>
      </c>
      <c r="R102" s="25">
        <v>0</v>
      </c>
      <c r="S102" s="19">
        <v>0</v>
      </c>
      <c r="T102" s="19">
        <f t="shared" si="1"/>
        <v>0</v>
      </c>
    </row>
    <row r="103" spans="2:20" s="5" customFormat="1" hidden="1" x14ac:dyDescent="0.2">
      <c r="B103" s="15">
        <v>3000</v>
      </c>
      <c r="C103" s="16">
        <v>3431</v>
      </c>
      <c r="D103" s="17" t="s">
        <v>97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20">
        <v>0</v>
      </c>
      <c r="P103" s="19">
        <v>0</v>
      </c>
      <c r="Q103" s="19">
        <v>0</v>
      </c>
      <c r="R103" s="25">
        <v>0</v>
      </c>
      <c r="S103" s="19">
        <v>0</v>
      </c>
      <c r="T103" s="19">
        <f t="shared" si="1"/>
        <v>0</v>
      </c>
    </row>
    <row r="104" spans="2:20" s="5" customFormat="1" hidden="1" x14ac:dyDescent="0.2">
      <c r="B104" s="15">
        <v>3000</v>
      </c>
      <c r="C104" s="16">
        <v>3441</v>
      </c>
      <c r="D104" s="17" t="s">
        <v>98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20">
        <v>0</v>
      </c>
      <c r="P104" s="19">
        <v>0</v>
      </c>
      <c r="Q104" s="19">
        <v>0</v>
      </c>
      <c r="R104" s="25">
        <v>0</v>
      </c>
      <c r="S104" s="19">
        <v>0</v>
      </c>
      <c r="T104" s="19">
        <f t="shared" si="1"/>
        <v>0</v>
      </c>
    </row>
    <row r="105" spans="2:20" s="5" customFormat="1" hidden="1" x14ac:dyDescent="0.2">
      <c r="B105" s="15">
        <v>3000</v>
      </c>
      <c r="C105" s="16">
        <v>3451</v>
      </c>
      <c r="D105" s="17" t="s">
        <v>99</v>
      </c>
      <c r="E105" s="19">
        <f>170004+43000</f>
        <v>213004</v>
      </c>
      <c r="F105" s="19">
        <v>0</v>
      </c>
      <c r="G105" s="19">
        <v>390000</v>
      </c>
      <c r="H105" s="19">
        <v>411720</v>
      </c>
      <c r="I105" s="19">
        <f>54000+5000+0</f>
        <v>59000</v>
      </c>
      <c r="J105" s="19">
        <v>281700</v>
      </c>
      <c r="K105" s="19">
        <v>179117.64</v>
      </c>
      <c r="L105" s="19">
        <v>149136</v>
      </c>
      <c r="M105" s="19">
        <v>48000</v>
      </c>
      <c r="N105" s="19">
        <v>215496</v>
      </c>
      <c r="O105" s="20">
        <v>135615</v>
      </c>
      <c r="P105" s="19">
        <v>57600</v>
      </c>
      <c r="Q105" s="19">
        <v>541151</v>
      </c>
      <c r="R105" s="24">
        <v>8548880</v>
      </c>
      <c r="S105" s="19">
        <v>205000</v>
      </c>
      <c r="T105" s="19">
        <f t="shared" si="1"/>
        <v>11435419.640000001</v>
      </c>
    </row>
    <row r="106" spans="2:20" s="5" customFormat="1" hidden="1" x14ac:dyDescent="0.2">
      <c r="B106" s="15">
        <v>3000</v>
      </c>
      <c r="C106" s="16">
        <v>3461</v>
      </c>
      <c r="D106" s="17" t="s">
        <v>100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20">
        <v>0</v>
      </c>
      <c r="P106" s="19">
        <v>0</v>
      </c>
      <c r="Q106" s="19">
        <v>0</v>
      </c>
      <c r="R106" s="25">
        <v>0</v>
      </c>
      <c r="S106" s="19">
        <v>0</v>
      </c>
      <c r="T106" s="19">
        <f t="shared" si="1"/>
        <v>0</v>
      </c>
    </row>
    <row r="107" spans="2:20" s="5" customFormat="1" hidden="1" x14ac:dyDescent="0.2">
      <c r="B107" s="15">
        <v>3000</v>
      </c>
      <c r="C107" s="16">
        <v>3471</v>
      </c>
      <c r="D107" s="17" t="s">
        <v>101</v>
      </c>
      <c r="E107" s="19">
        <v>24000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20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f t="shared" si="1"/>
        <v>24000</v>
      </c>
    </row>
    <row r="108" spans="2:20" s="5" customFormat="1" hidden="1" x14ac:dyDescent="0.2">
      <c r="B108" s="15">
        <v>3000</v>
      </c>
      <c r="C108" s="16">
        <v>3481</v>
      </c>
      <c r="D108" s="17" t="s">
        <v>102</v>
      </c>
      <c r="E108" s="19">
        <f>4000+65000</f>
        <v>69000</v>
      </c>
      <c r="F108" s="19">
        <v>15000</v>
      </c>
      <c r="G108" s="19">
        <v>40200</v>
      </c>
      <c r="H108" s="19">
        <v>444000</v>
      </c>
      <c r="I108" s="19">
        <f>132000+2400+6000</f>
        <v>140400</v>
      </c>
      <c r="J108" s="19">
        <v>54084</v>
      </c>
      <c r="K108" s="19">
        <v>0</v>
      </c>
      <c r="L108" s="19">
        <v>0</v>
      </c>
      <c r="M108" s="19">
        <v>3700.4</v>
      </c>
      <c r="N108" s="19">
        <v>24924</v>
      </c>
      <c r="O108" s="20">
        <v>12000</v>
      </c>
      <c r="P108" s="19">
        <v>8400</v>
      </c>
      <c r="Q108" s="19">
        <v>0</v>
      </c>
      <c r="R108" s="23">
        <v>7785</v>
      </c>
      <c r="S108" s="19">
        <v>0</v>
      </c>
      <c r="T108" s="19">
        <f t="shared" si="1"/>
        <v>819493.4</v>
      </c>
    </row>
    <row r="109" spans="2:20" s="5" customFormat="1" hidden="1" x14ac:dyDescent="0.2">
      <c r="B109" s="15">
        <v>3000</v>
      </c>
      <c r="C109" s="16">
        <v>3491</v>
      </c>
      <c r="D109" s="17" t="s">
        <v>103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20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f t="shared" si="1"/>
        <v>0</v>
      </c>
    </row>
    <row r="110" spans="2:20" s="5" customFormat="1" hidden="1" x14ac:dyDescent="0.2">
      <c r="B110" s="15">
        <v>3000</v>
      </c>
      <c r="C110" s="16">
        <v>3511</v>
      </c>
      <c r="D110" s="17" t="s">
        <v>104</v>
      </c>
      <c r="E110" s="19">
        <f>13200+200000+120000</f>
        <v>333200</v>
      </c>
      <c r="F110" s="19">
        <v>30000</v>
      </c>
      <c r="G110" s="19">
        <v>263932</v>
      </c>
      <c r="H110" s="19">
        <v>26448</v>
      </c>
      <c r="I110" s="19">
        <f>0+3000+0</f>
        <v>3000</v>
      </c>
      <c r="J110" s="19">
        <v>44500</v>
      </c>
      <c r="K110" s="19">
        <v>0</v>
      </c>
      <c r="L110" s="19">
        <v>169066</v>
      </c>
      <c r="M110" s="19">
        <v>0</v>
      </c>
      <c r="N110" s="19">
        <v>0</v>
      </c>
      <c r="O110" s="20">
        <v>0</v>
      </c>
      <c r="P110" s="19">
        <v>0</v>
      </c>
      <c r="Q110" s="19">
        <v>0</v>
      </c>
      <c r="R110" s="23">
        <v>745000</v>
      </c>
      <c r="S110" s="19">
        <v>580000</v>
      </c>
      <c r="T110" s="19">
        <f t="shared" si="1"/>
        <v>2195146</v>
      </c>
    </row>
    <row r="111" spans="2:20" s="5" customFormat="1" ht="25.5" hidden="1" x14ac:dyDescent="0.2">
      <c r="B111" s="15">
        <v>3000</v>
      </c>
      <c r="C111" s="16">
        <v>3521</v>
      </c>
      <c r="D111" s="17" t="s">
        <v>105</v>
      </c>
      <c r="E111" s="19">
        <v>120000</v>
      </c>
      <c r="F111" s="19">
        <v>24500</v>
      </c>
      <c r="G111" s="19">
        <v>53682</v>
      </c>
      <c r="H111" s="19">
        <v>0</v>
      </c>
      <c r="I111" s="19">
        <v>0</v>
      </c>
      <c r="J111" s="19">
        <v>122500</v>
      </c>
      <c r="K111" s="19">
        <v>5707.6</v>
      </c>
      <c r="L111" s="19">
        <v>25000</v>
      </c>
      <c r="M111" s="19">
        <v>0</v>
      </c>
      <c r="N111" s="19">
        <v>20600</v>
      </c>
      <c r="O111" s="20">
        <v>0</v>
      </c>
      <c r="P111" s="19">
        <v>0</v>
      </c>
      <c r="Q111" s="19">
        <v>0</v>
      </c>
      <c r="R111" s="23">
        <v>1100000</v>
      </c>
      <c r="S111" s="19">
        <v>236200</v>
      </c>
      <c r="T111" s="19">
        <f t="shared" si="1"/>
        <v>1708189.6</v>
      </c>
    </row>
    <row r="112" spans="2:20" s="5" customFormat="1" ht="25.5" hidden="1" x14ac:dyDescent="0.2">
      <c r="B112" s="15">
        <v>3000</v>
      </c>
      <c r="C112" s="16">
        <v>3531</v>
      </c>
      <c r="D112" s="17" t="s">
        <v>106</v>
      </c>
      <c r="E112" s="19">
        <v>120000</v>
      </c>
      <c r="F112" s="19">
        <v>0</v>
      </c>
      <c r="G112" s="19">
        <v>30000</v>
      </c>
      <c r="H112" s="19">
        <v>0</v>
      </c>
      <c r="I112" s="19">
        <f>0+6000+9000</f>
        <v>15000</v>
      </c>
      <c r="J112" s="19">
        <v>0</v>
      </c>
      <c r="K112" s="19">
        <v>16400.14</v>
      </c>
      <c r="L112" s="19">
        <v>15000</v>
      </c>
      <c r="M112" s="19">
        <v>21000</v>
      </c>
      <c r="N112" s="19">
        <v>0</v>
      </c>
      <c r="O112" s="20">
        <v>0</v>
      </c>
      <c r="P112" s="19">
        <v>0</v>
      </c>
      <c r="Q112" s="19">
        <v>0</v>
      </c>
      <c r="R112" s="23">
        <v>1500000</v>
      </c>
      <c r="S112" s="19">
        <v>10000</v>
      </c>
      <c r="T112" s="19">
        <f t="shared" si="1"/>
        <v>1727400.1400000001</v>
      </c>
    </row>
    <row r="113" spans="2:20" s="5" customFormat="1" ht="25.5" hidden="1" x14ac:dyDescent="0.2">
      <c r="B113" s="15">
        <v>3000</v>
      </c>
      <c r="C113" s="16">
        <v>3541</v>
      </c>
      <c r="D113" s="17" t="s">
        <v>107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20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f t="shared" si="1"/>
        <v>0</v>
      </c>
    </row>
    <row r="114" spans="2:20" s="5" customFormat="1" hidden="1" x14ac:dyDescent="0.2">
      <c r="B114" s="15">
        <v>3000</v>
      </c>
      <c r="C114" s="16">
        <v>3551</v>
      </c>
      <c r="D114" s="17" t="s">
        <v>108</v>
      </c>
      <c r="E114" s="19">
        <f>30000+300000+360000</f>
        <v>690000</v>
      </c>
      <c r="F114" s="19">
        <v>170004</v>
      </c>
      <c r="G114" s="19">
        <v>157003</v>
      </c>
      <c r="H114" s="19">
        <v>95224</v>
      </c>
      <c r="I114" s="19">
        <f>42960+24000+0</f>
        <v>66960</v>
      </c>
      <c r="J114" s="19">
        <v>204960</v>
      </c>
      <c r="K114" s="19">
        <v>315368.08</v>
      </c>
      <c r="L114" s="19">
        <v>186240</v>
      </c>
      <c r="M114" s="19">
        <v>62400</v>
      </c>
      <c r="N114" s="19">
        <v>163000</v>
      </c>
      <c r="O114" s="20">
        <v>86386</v>
      </c>
      <c r="P114" s="19">
        <v>44000</v>
      </c>
      <c r="Q114" s="19">
        <v>300000</v>
      </c>
      <c r="R114" s="23">
        <v>29522078</v>
      </c>
      <c r="S114" s="19">
        <v>400000</v>
      </c>
      <c r="T114" s="19">
        <f t="shared" si="1"/>
        <v>32463623.079999998</v>
      </c>
    </row>
    <row r="115" spans="2:20" s="5" customFormat="1" hidden="1" x14ac:dyDescent="0.2">
      <c r="B115" s="15">
        <v>3000</v>
      </c>
      <c r="C115" s="16">
        <v>3561</v>
      </c>
      <c r="D115" s="17" t="s">
        <v>109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20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f t="shared" si="1"/>
        <v>0</v>
      </c>
    </row>
    <row r="116" spans="2:20" s="5" customFormat="1" ht="25.5" hidden="1" x14ac:dyDescent="0.2">
      <c r="B116" s="15">
        <v>3000</v>
      </c>
      <c r="C116" s="16">
        <v>3571</v>
      </c>
      <c r="D116" s="17" t="s">
        <v>110</v>
      </c>
      <c r="E116" s="19">
        <v>0</v>
      </c>
      <c r="F116" s="19">
        <v>0</v>
      </c>
      <c r="G116" s="19">
        <v>160800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17000</v>
      </c>
      <c r="O116" s="20">
        <v>0</v>
      </c>
      <c r="P116" s="19">
        <v>0</v>
      </c>
      <c r="Q116" s="19">
        <v>0</v>
      </c>
      <c r="R116" s="23">
        <v>4590000</v>
      </c>
      <c r="S116" s="19">
        <v>0</v>
      </c>
      <c r="T116" s="19">
        <f t="shared" si="1"/>
        <v>4767800</v>
      </c>
    </row>
    <row r="117" spans="2:20" s="5" customFormat="1" hidden="1" x14ac:dyDescent="0.2">
      <c r="B117" s="15">
        <v>3000</v>
      </c>
      <c r="C117" s="16">
        <v>3581</v>
      </c>
      <c r="D117" s="17" t="s">
        <v>111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657974</v>
      </c>
      <c r="K117" s="19">
        <v>0</v>
      </c>
      <c r="L117" s="19">
        <v>0</v>
      </c>
      <c r="M117" s="19">
        <v>0</v>
      </c>
      <c r="N117" s="19">
        <v>0</v>
      </c>
      <c r="O117" s="20">
        <v>0</v>
      </c>
      <c r="P117" s="19">
        <v>0</v>
      </c>
      <c r="Q117" s="19">
        <v>0</v>
      </c>
      <c r="R117" s="23">
        <v>1695920</v>
      </c>
      <c r="S117" s="19">
        <v>0</v>
      </c>
      <c r="T117" s="19">
        <f t="shared" si="1"/>
        <v>2353894</v>
      </c>
    </row>
    <row r="118" spans="2:20" s="5" customFormat="1" hidden="1" x14ac:dyDescent="0.2">
      <c r="B118" s="15">
        <v>3000</v>
      </c>
      <c r="C118" s="16">
        <v>3591</v>
      </c>
      <c r="D118" s="17" t="s">
        <v>112</v>
      </c>
      <c r="E118" s="19">
        <v>24000</v>
      </c>
      <c r="F118" s="19">
        <v>30000</v>
      </c>
      <c r="G118" s="19">
        <v>21400</v>
      </c>
      <c r="H118" s="19">
        <v>0</v>
      </c>
      <c r="I118" s="19">
        <f>0+1000+0</f>
        <v>1000</v>
      </c>
      <c r="J118" s="19">
        <v>14000</v>
      </c>
      <c r="K118" s="19">
        <v>0</v>
      </c>
      <c r="L118" s="19">
        <v>10400</v>
      </c>
      <c r="M118" s="19">
        <v>15600</v>
      </c>
      <c r="N118" s="19">
        <v>8000</v>
      </c>
      <c r="O118" s="20">
        <v>0</v>
      </c>
      <c r="P118" s="19">
        <v>0</v>
      </c>
      <c r="Q118" s="19">
        <v>0</v>
      </c>
      <c r="R118" s="23">
        <v>1182656</v>
      </c>
      <c r="S118" s="19">
        <v>300000</v>
      </c>
      <c r="T118" s="19">
        <f t="shared" si="1"/>
        <v>1607056</v>
      </c>
    </row>
    <row r="119" spans="2:20" s="5" customFormat="1" ht="25.5" hidden="1" x14ac:dyDescent="0.2">
      <c r="B119" s="15">
        <v>3000</v>
      </c>
      <c r="C119" s="16">
        <v>3611</v>
      </c>
      <c r="D119" s="17" t="s">
        <v>113</v>
      </c>
      <c r="E119" s="19">
        <v>89561081</v>
      </c>
      <c r="F119" s="19">
        <v>15000</v>
      </c>
      <c r="G119" s="19">
        <v>0</v>
      </c>
      <c r="H119" s="19">
        <v>0</v>
      </c>
      <c r="I119" s="19">
        <f>0+0+30000</f>
        <v>30000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20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f t="shared" si="1"/>
        <v>89606081</v>
      </c>
    </row>
    <row r="120" spans="2:20" s="5" customFormat="1" ht="25.5" hidden="1" x14ac:dyDescent="0.2">
      <c r="B120" s="15">
        <v>3000</v>
      </c>
      <c r="C120" s="16">
        <v>3621</v>
      </c>
      <c r="D120" s="17" t="s">
        <v>114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20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f t="shared" si="1"/>
        <v>0</v>
      </c>
    </row>
    <row r="121" spans="2:20" s="5" customFormat="1" ht="25.5" hidden="1" x14ac:dyDescent="0.2">
      <c r="B121" s="15">
        <v>3000</v>
      </c>
      <c r="C121" s="16">
        <v>3631</v>
      </c>
      <c r="D121" s="17" t="s">
        <v>115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20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f t="shared" si="1"/>
        <v>0</v>
      </c>
    </row>
    <row r="122" spans="2:20" s="5" customFormat="1" hidden="1" x14ac:dyDescent="0.2">
      <c r="B122" s="15">
        <v>3000</v>
      </c>
      <c r="C122" s="16">
        <v>3632</v>
      </c>
      <c r="D122" s="17" t="s">
        <v>116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20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f t="shared" si="1"/>
        <v>0</v>
      </c>
    </row>
    <row r="123" spans="2:20" s="5" customFormat="1" hidden="1" x14ac:dyDescent="0.2">
      <c r="B123" s="15">
        <v>3000</v>
      </c>
      <c r="C123" s="16">
        <v>3641</v>
      </c>
      <c r="D123" s="17" t="s">
        <v>117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20">
        <v>0</v>
      </c>
      <c r="P123" s="19">
        <v>0</v>
      </c>
      <c r="Q123" s="19">
        <v>0</v>
      </c>
      <c r="R123" s="23">
        <v>15000</v>
      </c>
      <c r="S123" s="19">
        <v>0</v>
      </c>
      <c r="T123" s="19">
        <f t="shared" si="1"/>
        <v>15000</v>
      </c>
    </row>
    <row r="124" spans="2:20" s="5" customFormat="1" hidden="1" x14ac:dyDescent="0.2">
      <c r="B124" s="15">
        <v>3000</v>
      </c>
      <c r="C124" s="16">
        <v>3651</v>
      </c>
      <c r="D124" s="17" t="s">
        <v>118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20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f t="shared" si="1"/>
        <v>0</v>
      </c>
    </row>
    <row r="125" spans="2:20" s="5" customFormat="1" ht="25.5" hidden="1" x14ac:dyDescent="0.2">
      <c r="B125" s="15">
        <v>3000</v>
      </c>
      <c r="C125" s="16">
        <v>3661</v>
      </c>
      <c r="D125" s="17" t="s">
        <v>119</v>
      </c>
      <c r="E125" s="19">
        <v>14757899</v>
      </c>
      <c r="F125" s="19">
        <v>15000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20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f t="shared" si="1"/>
        <v>14772899</v>
      </c>
    </row>
    <row r="126" spans="2:20" s="5" customFormat="1" hidden="1" x14ac:dyDescent="0.2">
      <c r="B126" s="15">
        <v>3000</v>
      </c>
      <c r="C126" s="16">
        <v>3691</v>
      </c>
      <c r="D126" s="17" t="s">
        <v>120</v>
      </c>
      <c r="E126" s="19">
        <v>1220000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20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f t="shared" si="1"/>
        <v>1220000</v>
      </c>
    </row>
    <row r="127" spans="2:20" s="5" customFormat="1" hidden="1" x14ac:dyDescent="0.2">
      <c r="B127" s="15">
        <v>3000</v>
      </c>
      <c r="C127" s="16">
        <v>3711</v>
      </c>
      <c r="D127" s="17" t="s">
        <v>121</v>
      </c>
      <c r="E127" s="19">
        <v>180000</v>
      </c>
      <c r="F127" s="19">
        <v>0</v>
      </c>
      <c r="G127" s="19">
        <v>0</v>
      </c>
      <c r="H127" s="19">
        <v>0</v>
      </c>
      <c r="I127" s="19">
        <f>0+27000+20000</f>
        <v>47000</v>
      </c>
      <c r="J127" s="19">
        <v>24000</v>
      </c>
      <c r="K127" s="19">
        <v>0</v>
      </c>
      <c r="L127" s="19">
        <v>0</v>
      </c>
      <c r="M127" s="19">
        <v>54000</v>
      </c>
      <c r="N127" s="19">
        <v>0</v>
      </c>
      <c r="O127" s="20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f t="shared" si="1"/>
        <v>305000</v>
      </c>
    </row>
    <row r="128" spans="2:20" s="5" customFormat="1" hidden="1" x14ac:dyDescent="0.2">
      <c r="B128" s="15">
        <v>3000</v>
      </c>
      <c r="C128" s="16">
        <v>3721</v>
      </c>
      <c r="D128" s="17" t="s">
        <v>122</v>
      </c>
      <c r="E128" s="19">
        <f>36000+156000+24000+120000</f>
        <v>336000</v>
      </c>
      <c r="F128" s="19">
        <v>67400</v>
      </c>
      <c r="G128" s="19">
        <v>83840</v>
      </c>
      <c r="H128" s="19">
        <v>16800</v>
      </c>
      <c r="I128" s="19">
        <f>0+12000+22000</f>
        <v>34000</v>
      </c>
      <c r="J128" s="19">
        <v>206292</v>
      </c>
      <c r="K128" s="19">
        <v>5161.91</v>
      </c>
      <c r="L128" s="19">
        <v>6600</v>
      </c>
      <c r="M128" s="19">
        <v>26700</v>
      </c>
      <c r="N128" s="19">
        <v>0</v>
      </c>
      <c r="O128" s="20">
        <v>1590</v>
      </c>
      <c r="P128" s="19">
        <v>25200</v>
      </c>
      <c r="Q128" s="19">
        <v>0</v>
      </c>
      <c r="R128" s="23">
        <v>117000</v>
      </c>
      <c r="S128" s="19">
        <v>86500</v>
      </c>
      <c r="T128" s="19">
        <f t="shared" si="1"/>
        <v>1013083.91</v>
      </c>
    </row>
    <row r="129" spans="2:20" s="5" customFormat="1" hidden="1" x14ac:dyDescent="0.2">
      <c r="B129" s="15">
        <v>3000</v>
      </c>
      <c r="C129" s="16">
        <v>3731</v>
      </c>
      <c r="D129" s="17" t="s">
        <v>123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20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f t="shared" si="1"/>
        <v>0</v>
      </c>
    </row>
    <row r="130" spans="2:20" s="5" customFormat="1" hidden="1" x14ac:dyDescent="0.2">
      <c r="B130" s="15">
        <v>3000</v>
      </c>
      <c r="C130" s="16">
        <v>3741</v>
      </c>
      <c r="D130" s="17" t="s">
        <v>124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20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f t="shared" si="1"/>
        <v>0</v>
      </c>
    </row>
    <row r="131" spans="2:20" s="5" customFormat="1" hidden="1" x14ac:dyDescent="0.2">
      <c r="B131" s="15">
        <v>3000</v>
      </c>
      <c r="C131" s="16">
        <v>3751</v>
      </c>
      <c r="D131" s="17" t="s">
        <v>125</v>
      </c>
      <c r="E131" s="19">
        <f>25000+264000</f>
        <v>289000</v>
      </c>
      <c r="F131" s="19">
        <v>37800</v>
      </c>
      <c r="G131" s="19">
        <v>85998</v>
      </c>
      <c r="H131" s="19">
        <v>12000</v>
      </c>
      <c r="I131" s="19">
        <f>66000+6000+7700</f>
        <v>79700</v>
      </c>
      <c r="J131" s="19">
        <v>226028</v>
      </c>
      <c r="K131" s="19">
        <v>24809.07</v>
      </c>
      <c r="L131" s="19">
        <v>6600</v>
      </c>
      <c r="M131" s="19">
        <v>86874</v>
      </c>
      <c r="N131" s="19">
        <v>0</v>
      </c>
      <c r="O131" s="20">
        <v>48354</v>
      </c>
      <c r="P131" s="19">
        <v>9600</v>
      </c>
      <c r="Q131" s="19">
        <v>40000</v>
      </c>
      <c r="R131" s="23">
        <v>2000016</v>
      </c>
      <c r="S131" s="19">
        <v>123500</v>
      </c>
      <c r="T131" s="19">
        <f t="shared" si="1"/>
        <v>3070279.07</v>
      </c>
    </row>
    <row r="132" spans="2:20" s="5" customFormat="1" hidden="1" x14ac:dyDescent="0.2">
      <c r="B132" s="15">
        <v>3000</v>
      </c>
      <c r="C132" s="16">
        <v>3752</v>
      </c>
      <c r="D132" s="17" t="s">
        <v>126</v>
      </c>
      <c r="E132" s="19">
        <f>12000+60000+420000</f>
        <v>492000</v>
      </c>
      <c r="F132" s="19">
        <v>42000</v>
      </c>
      <c r="G132" s="19">
        <v>115510</v>
      </c>
      <c r="H132" s="19">
        <v>84000</v>
      </c>
      <c r="I132" s="19">
        <f>0+30000+7000</f>
        <v>37000</v>
      </c>
      <c r="J132" s="19">
        <v>295016</v>
      </c>
      <c r="K132" s="19">
        <v>86031.9</v>
      </c>
      <c r="L132" s="19">
        <v>0</v>
      </c>
      <c r="M132" s="19">
        <v>36000</v>
      </c>
      <c r="N132" s="19">
        <v>0</v>
      </c>
      <c r="O132" s="20">
        <v>27772</v>
      </c>
      <c r="P132" s="19">
        <v>33800</v>
      </c>
      <c r="Q132" s="19">
        <v>33436</v>
      </c>
      <c r="R132" s="23">
        <v>2024705</v>
      </c>
      <c r="S132" s="19">
        <v>241500</v>
      </c>
      <c r="T132" s="19">
        <f t="shared" si="1"/>
        <v>3548770.9</v>
      </c>
    </row>
    <row r="133" spans="2:20" s="5" customFormat="1" hidden="1" x14ac:dyDescent="0.2">
      <c r="B133" s="15">
        <v>3000</v>
      </c>
      <c r="C133" s="16">
        <v>3761</v>
      </c>
      <c r="D133" s="17" t="s">
        <v>127</v>
      </c>
      <c r="E133" s="19">
        <v>660000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20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f t="shared" si="1"/>
        <v>660000</v>
      </c>
    </row>
    <row r="134" spans="2:20" s="5" customFormat="1" hidden="1" x14ac:dyDescent="0.2">
      <c r="B134" s="15">
        <v>3000</v>
      </c>
      <c r="C134" s="16">
        <v>3771</v>
      </c>
      <c r="D134" s="17" t="s">
        <v>128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20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f t="shared" si="1"/>
        <v>0</v>
      </c>
    </row>
    <row r="135" spans="2:20" s="5" customFormat="1" hidden="1" x14ac:dyDescent="0.2">
      <c r="B135" s="15">
        <v>3000</v>
      </c>
      <c r="C135" s="16">
        <v>3781</v>
      </c>
      <c r="D135" s="17" t="s">
        <v>129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20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f t="shared" si="1"/>
        <v>0</v>
      </c>
    </row>
    <row r="136" spans="2:20" s="5" customFormat="1" hidden="1" x14ac:dyDescent="0.2">
      <c r="B136" s="15">
        <v>3000</v>
      </c>
      <c r="C136" s="16">
        <v>3791</v>
      </c>
      <c r="D136" s="17" t="s">
        <v>130</v>
      </c>
      <c r="E136" s="19">
        <v>216000</v>
      </c>
      <c r="F136" s="19">
        <v>32500</v>
      </c>
      <c r="G136" s="19">
        <v>0</v>
      </c>
      <c r="H136" s="19">
        <v>0</v>
      </c>
      <c r="I136" s="19">
        <f>0+12000+24000</f>
        <v>36000</v>
      </c>
      <c r="J136" s="19">
        <v>86828</v>
      </c>
      <c r="K136" s="19">
        <v>8611.7900000000009</v>
      </c>
      <c r="L136" s="19">
        <v>6000</v>
      </c>
      <c r="M136" s="19">
        <v>6000</v>
      </c>
      <c r="N136" s="19">
        <v>88608</v>
      </c>
      <c r="O136" s="20">
        <v>108576</v>
      </c>
      <c r="P136" s="19">
        <v>43200</v>
      </c>
      <c r="Q136" s="19">
        <v>0</v>
      </c>
      <c r="R136" s="23">
        <v>500000</v>
      </c>
      <c r="S136" s="19">
        <v>180532</v>
      </c>
      <c r="T136" s="19">
        <f t="shared" si="1"/>
        <v>1312855.79</v>
      </c>
    </row>
    <row r="137" spans="2:20" s="5" customFormat="1" hidden="1" x14ac:dyDescent="0.2">
      <c r="B137" s="15">
        <v>3000</v>
      </c>
      <c r="C137" s="16">
        <v>3811</v>
      </c>
      <c r="D137" s="17" t="s">
        <v>131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60000</v>
      </c>
      <c r="K137" s="19">
        <v>0</v>
      </c>
      <c r="L137" s="19">
        <v>0</v>
      </c>
      <c r="M137" s="19">
        <v>0</v>
      </c>
      <c r="N137" s="19">
        <v>0</v>
      </c>
      <c r="O137" s="20">
        <v>0</v>
      </c>
      <c r="P137" s="19">
        <v>36000</v>
      </c>
      <c r="Q137" s="19">
        <v>0</v>
      </c>
      <c r="R137" s="19">
        <v>0</v>
      </c>
      <c r="S137" s="19">
        <v>0</v>
      </c>
      <c r="T137" s="19">
        <f t="shared" ref="T137:T185" si="2">SUM(E137:S137)</f>
        <v>96000</v>
      </c>
    </row>
    <row r="138" spans="2:20" s="5" customFormat="1" hidden="1" x14ac:dyDescent="0.2">
      <c r="B138" s="15">
        <v>3000</v>
      </c>
      <c r="C138" s="16">
        <v>3821</v>
      </c>
      <c r="D138" s="17" t="s">
        <v>132</v>
      </c>
      <c r="E138" s="19">
        <f>700000+794000</f>
        <v>1494000</v>
      </c>
      <c r="F138" s="19">
        <v>0</v>
      </c>
      <c r="G138" s="19">
        <v>4000</v>
      </c>
      <c r="H138" s="19">
        <v>0</v>
      </c>
      <c r="I138" s="19">
        <v>0</v>
      </c>
      <c r="J138" s="19">
        <v>59665</v>
      </c>
      <c r="K138" s="19">
        <v>0</v>
      </c>
      <c r="L138" s="19">
        <v>0</v>
      </c>
      <c r="M138" s="19">
        <v>0</v>
      </c>
      <c r="N138" s="19">
        <v>0</v>
      </c>
      <c r="O138" s="20">
        <v>0</v>
      </c>
      <c r="P138" s="19">
        <v>370000</v>
      </c>
      <c r="Q138" s="19">
        <v>0</v>
      </c>
      <c r="R138" s="19">
        <v>0</v>
      </c>
      <c r="S138" s="19">
        <v>11925717</v>
      </c>
      <c r="T138" s="19">
        <f t="shared" si="2"/>
        <v>13853382</v>
      </c>
    </row>
    <row r="139" spans="2:20" s="5" customFormat="1" hidden="1" x14ac:dyDescent="0.2">
      <c r="B139" s="15">
        <v>3000</v>
      </c>
      <c r="C139" s="16">
        <v>3831</v>
      </c>
      <c r="D139" s="17" t="s">
        <v>133</v>
      </c>
      <c r="E139" s="19">
        <v>2040000</v>
      </c>
      <c r="F139" s="19">
        <v>0</v>
      </c>
      <c r="G139" s="19">
        <v>0</v>
      </c>
      <c r="H139" s="19">
        <v>0</v>
      </c>
      <c r="I139" s="19">
        <f>0+80000+37000</f>
        <v>117000</v>
      </c>
      <c r="J139" s="19">
        <v>25000</v>
      </c>
      <c r="K139" s="19">
        <v>0</v>
      </c>
      <c r="L139" s="19">
        <v>0</v>
      </c>
      <c r="M139" s="19">
        <v>28800</v>
      </c>
      <c r="N139" s="19">
        <v>0</v>
      </c>
      <c r="O139" s="20">
        <v>0</v>
      </c>
      <c r="P139" s="19">
        <v>0</v>
      </c>
      <c r="Q139" s="19">
        <v>0</v>
      </c>
      <c r="R139" s="19">
        <v>0</v>
      </c>
      <c r="S139" s="19">
        <v>399982</v>
      </c>
      <c r="T139" s="19">
        <f t="shared" si="2"/>
        <v>2610782</v>
      </c>
    </row>
    <row r="140" spans="2:20" s="5" customFormat="1" hidden="1" x14ac:dyDescent="0.2">
      <c r="B140" s="15">
        <v>3000</v>
      </c>
      <c r="C140" s="16">
        <v>3841</v>
      </c>
      <c r="D140" s="17" t="s">
        <v>134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20">
        <v>0</v>
      </c>
      <c r="P140" s="19">
        <v>0</v>
      </c>
      <c r="Q140" s="19">
        <v>0</v>
      </c>
      <c r="R140" s="19">
        <v>0</v>
      </c>
      <c r="S140" s="19">
        <v>141000</v>
      </c>
      <c r="T140" s="19">
        <f t="shared" si="2"/>
        <v>141000</v>
      </c>
    </row>
    <row r="141" spans="2:20" s="5" customFormat="1" hidden="1" x14ac:dyDescent="0.2">
      <c r="B141" s="15">
        <v>3000</v>
      </c>
      <c r="C141" s="16">
        <v>3851</v>
      </c>
      <c r="D141" s="17" t="s">
        <v>135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95788.13</v>
      </c>
      <c r="L141" s="19">
        <v>240000</v>
      </c>
      <c r="M141" s="19">
        <v>0</v>
      </c>
      <c r="N141" s="19">
        <v>0</v>
      </c>
      <c r="O141" s="20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f t="shared" si="2"/>
        <v>335788.13</v>
      </c>
    </row>
    <row r="142" spans="2:20" s="5" customFormat="1" hidden="1" x14ac:dyDescent="0.2">
      <c r="B142" s="15">
        <v>3000</v>
      </c>
      <c r="C142" s="16">
        <v>3891</v>
      </c>
      <c r="D142" s="17" t="s">
        <v>136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20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f t="shared" si="2"/>
        <v>0</v>
      </c>
    </row>
    <row r="143" spans="2:20" s="5" customFormat="1" hidden="1" x14ac:dyDescent="0.2">
      <c r="B143" s="15">
        <v>3000</v>
      </c>
      <c r="C143" s="16">
        <v>3911</v>
      </c>
      <c r="D143" s="17" t="s">
        <v>137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20">
        <v>0</v>
      </c>
      <c r="P143" s="19">
        <v>0</v>
      </c>
      <c r="Q143" s="19">
        <v>0</v>
      </c>
      <c r="R143" s="23">
        <v>350000</v>
      </c>
      <c r="S143" s="19">
        <v>0</v>
      </c>
      <c r="T143" s="19">
        <f t="shared" si="2"/>
        <v>350000</v>
      </c>
    </row>
    <row r="144" spans="2:20" s="5" customFormat="1" hidden="1" x14ac:dyDescent="0.2">
      <c r="B144" s="15">
        <v>3000</v>
      </c>
      <c r="C144" s="16">
        <v>3921</v>
      </c>
      <c r="D144" s="17" t="s">
        <v>138</v>
      </c>
      <c r="E144" s="19">
        <v>60000</v>
      </c>
      <c r="F144" s="19">
        <v>35664</v>
      </c>
      <c r="G144" s="19">
        <v>235827</v>
      </c>
      <c r="H144" s="19">
        <v>52210</v>
      </c>
      <c r="I144" s="19">
        <f>14400+3000+0</f>
        <v>17400</v>
      </c>
      <c r="J144" s="19">
        <v>57690</v>
      </c>
      <c r="K144" s="19">
        <v>471165.95</v>
      </c>
      <c r="L144" s="19">
        <v>34200</v>
      </c>
      <c r="M144" s="19">
        <v>48000</v>
      </c>
      <c r="N144" s="19">
        <v>42900</v>
      </c>
      <c r="O144" s="20">
        <v>23848</v>
      </c>
      <c r="P144" s="19">
        <v>7750</v>
      </c>
      <c r="Q144" s="19">
        <v>40000</v>
      </c>
      <c r="R144" s="23">
        <v>1085975</v>
      </c>
      <c r="S144" s="19">
        <v>160000</v>
      </c>
      <c r="T144" s="19">
        <f t="shared" si="2"/>
        <v>2372629.9500000002</v>
      </c>
    </row>
    <row r="145" spans="2:20" s="5" customFormat="1" hidden="1" x14ac:dyDescent="0.2">
      <c r="B145" s="15">
        <v>3000</v>
      </c>
      <c r="C145" s="16">
        <v>3931</v>
      </c>
      <c r="D145" s="17" t="s">
        <v>139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20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f t="shared" si="2"/>
        <v>0</v>
      </c>
    </row>
    <row r="146" spans="2:20" s="5" customFormat="1" hidden="1" x14ac:dyDescent="0.2">
      <c r="B146" s="15">
        <v>3000</v>
      </c>
      <c r="C146" s="16">
        <v>3941</v>
      </c>
      <c r="D146" s="17" t="s">
        <v>140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20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f t="shared" si="2"/>
        <v>0</v>
      </c>
    </row>
    <row r="147" spans="2:20" s="5" customFormat="1" hidden="1" x14ac:dyDescent="0.2">
      <c r="B147" s="15">
        <v>3000</v>
      </c>
      <c r="C147" s="16">
        <v>3951</v>
      </c>
      <c r="D147" s="17" t="s">
        <v>141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20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f t="shared" si="2"/>
        <v>0</v>
      </c>
    </row>
    <row r="148" spans="2:20" s="5" customFormat="1" hidden="1" x14ac:dyDescent="0.2">
      <c r="B148" s="15">
        <v>3000</v>
      </c>
      <c r="C148" s="16">
        <v>3961</v>
      </c>
      <c r="D148" s="17" t="s">
        <v>142</v>
      </c>
      <c r="E148" s="19">
        <v>0</v>
      </c>
      <c r="F148" s="19">
        <v>0</v>
      </c>
      <c r="G148" s="19">
        <v>0</v>
      </c>
      <c r="H148" s="19">
        <v>12800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20">
        <v>0</v>
      </c>
      <c r="P148" s="19">
        <v>0</v>
      </c>
      <c r="Q148" s="19">
        <v>0</v>
      </c>
      <c r="R148" s="23">
        <v>219800</v>
      </c>
      <c r="S148" s="19">
        <v>0</v>
      </c>
      <c r="T148" s="19">
        <f t="shared" si="2"/>
        <v>232600</v>
      </c>
    </row>
    <row r="149" spans="2:20" s="5" customFormat="1" hidden="1" x14ac:dyDescent="0.2">
      <c r="B149" s="15">
        <v>3000</v>
      </c>
      <c r="C149" s="16">
        <v>3971</v>
      </c>
      <c r="D149" s="17" t="s">
        <v>143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20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f t="shared" si="2"/>
        <v>0</v>
      </c>
    </row>
    <row r="150" spans="2:20" s="5" customFormat="1" hidden="1" x14ac:dyDescent="0.2">
      <c r="B150" s="15">
        <v>3000</v>
      </c>
      <c r="C150" s="16">
        <v>3981</v>
      </c>
      <c r="D150" s="17" t="s">
        <v>144</v>
      </c>
      <c r="E150" s="19">
        <v>0</v>
      </c>
      <c r="F150" s="19">
        <v>0</v>
      </c>
      <c r="G150" s="19">
        <v>0</v>
      </c>
      <c r="H150" s="19">
        <v>0</v>
      </c>
      <c r="I150" s="19">
        <f>0+36000+0</f>
        <v>36000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20">
        <v>0</v>
      </c>
      <c r="P150" s="19">
        <v>0</v>
      </c>
      <c r="Q150" s="19">
        <v>0</v>
      </c>
      <c r="R150" s="23">
        <v>15110841</v>
      </c>
      <c r="S150" s="19">
        <v>0</v>
      </c>
      <c r="T150" s="19">
        <f t="shared" si="2"/>
        <v>15146841</v>
      </c>
    </row>
    <row r="151" spans="2:20" s="5" customFormat="1" hidden="1" x14ac:dyDescent="0.2">
      <c r="B151" s="15">
        <v>3000</v>
      </c>
      <c r="C151" s="16">
        <v>3991</v>
      </c>
      <c r="D151" s="17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20">
        <v>0</v>
      </c>
      <c r="P151" s="19">
        <v>0</v>
      </c>
      <c r="Q151" s="19">
        <v>0</v>
      </c>
      <c r="R151" s="19">
        <v>0</v>
      </c>
      <c r="S151" s="19">
        <v>201840</v>
      </c>
      <c r="T151" s="19">
        <f t="shared" si="2"/>
        <v>201840</v>
      </c>
    </row>
    <row r="152" spans="2:20" s="5" customFormat="1" ht="27.75" customHeight="1" x14ac:dyDescent="0.2">
      <c r="B152" s="15"/>
      <c r="C152" s="33" t="s">
        <v>216</v>
      </c>
      <c r="D152" s="34" t="s">
        <v>219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20"/>
      <c r="P152" s="19"/>
      <c r="Q152" s="19"/>
      <c r="R152" s="19"/>
      <c r="S152" s="19"/>
      <c r="T152" s="35">
        <f>SUM(T70:T151)</f>
        <v>319994373.15999997</v>
      </c>
    </row>
    <row r="153" spans="2:20" s="5" customFormat="1" hidden="1" x14ac:dyDescent="0.2">
      <c r="B153" s="15">
        <v>4000</v>
      </c>
      <c r="C153" s="16">
        <v>4410</v>
      </c>
      <c r="D153" s="17" t="s">
        <v>178</v>
      </c>
      <c r="E153" s="19">
        <v>0</v>
      </c>
      <c r="F153" s="19">
        <v>0</v>
      </c>
      <c r="G153" s="19">
        <v>0</v>
      </c>
      <c r="H153" s="19">
        <v>0</v>
      </c>
      <c r="I153" s="19">
        <f>1669000+0+0</f>
        <v>1669000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200000</v>
      </c>
      <c r="T153" s="19">
        <f t="shared" si="2"/>
        <v>1869000</v>
      </c>
    </row>
    <row r="154" spans="2:20" s="5" customFormat="1" ht="30.75" customHeight="1" x14ac:dyDescent="0.2">
      <c r="B154" s="15"/>
      <c r="C154" s="33" t="s">
        <v>220</v>
      </c>
      <c r="D154" s="34" t="s">
        <v>221</v>
      </c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35">
        <f>SUM(T153)</f>
        <v>1869000</v>
      </c>
    </row>
    <row r="155" spans="2:20" s="5" customFormat="1" hidden="1" x14ac:dyDescent="0.2">
      <c r="B155" s="15">
        <v>5000</v>
      </c>
      <c r="C155" s="16">
        <v>5111</v>
      </c>
      <c r="D155" s="17" t="s">
        <v>146</v>
      </c>
      <c r="E155" s="19">
        <v>0</v>
      </c>
      <c r="F155" s="19">
        <v>0</v>
      </c>
      <c r="G155" s="19">
        <v>2000000</v>
      </c>
      <c r="H155" s="19">
        <v>0</v>
      </c>
      <c r="I155" s="19">
        <v>0</v>
      </c>
      <c r="J155" s="19">
        <v>0</v>
      </c>
      <c r="K155" s="19">
        <v>0</v>
      </c>
      <c r="L155" s="19">
        <v>739000</v>
      </c>
      <c r="M155" s="19">
        <v>0</v>
      </c>
      <c r="N155" s="19">
        <v>0</v>
      </c>
      <c r="O155" s="20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f t="shared" si="2"/>
        <v>2739000</v>
      </c>
    </row>
    <row r="156" spans="2:20" s="5" customFormat="1" hidden="1" x14ac:dyDescent="0.2">
      <c r="B156" s="15">
        <v>5000</v>
      </c>
      <c r="C156" s="16">
        <v>5121</v>
      </c>
      <c r="D156" s="17" t="s">
        <v>147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20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f t="shared" si="2"/>
        <v>0</v>
      </c>
    </row>
    <row r="157" spans="2:20" s="5" customFormat="1" hidden="1" x14ac:dyDescent="0.2">
      <c r="B157" s="15">
        <v>5000</v>
      </c>
      <c r="C157" s="16">
        <v>5131</v>
      </c>
      <c r="D157" s="17" t="s">
        <v>148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20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f t="shared" si="2"/>
        <v>0</v>
      </c>
    </row>
    <row r="158" spans="2:20" s="5" customFormat="1" hidden="1" x14ac:dyDescent="0.2">
      <c r="B158" s="15">
        <v>5000</v>
      </c>
      <c r="C158" s="16">
        <v>5141</v>
      </c>
      <c r="D158" s="17" t="s">
        <v>149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20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f t="shared" si="2"/>
        <v>0</v>
      </c>
    </row>
    <row r="159" spans="2:20" s="5" customFormat="1" hidden="1" x14ac:dyDescent="0.2">
      <c r="B159" s="15">
        <v>5000</v>
      </c>
      <c r="C159" s="16">
        <v>5151</v>
      </c>
      <c r="D159" s="17" t="s">
        <v>150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20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f t="shared" si="2"/>
        <v>0</v>
      </c>
    </row>
    <row r="160" spans="2:20" s="5" customFormat="1" hidden="1" x14ac:dyDescent="0.2">
      <c r="B160" s="15">
        <v>5000</v>
      </c>
      <c r="C160" s="16">
        <v>5191</v>
      </c>
      <c r="D160" s="17" t="s">
        <v>151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20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f t="shared" si="2"/>
        <v>0</v>
      </c>
    </row>
    <row r="161" spans="2:20" s="5" customFormat="1" hidden="1" x14ac:dyDescent="0.2">
      <c r="B161" s="15">
        <v>5000</v>
      </c>
      <c r="C161" s="16">
        <v>5211</v>
      </c>
      <c r="D161" s="17" t="s">
        <v>152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18000</v>
      </c>
      <c r="M161" s="19">
        <v>0</v>
      </c>
      <c r="N161" s="19">
        <v>0</v>
      </c>
      <c r="O161" s="20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f t="shared" si="2"/>
        <v>18000</v>
      </c>
    </row>
    <row r="162" spans="2:20" s="5" customFormat="1" hidden="1" x14ac:dyDescent="0.2">
      <c r="B162" s="15">
        <v>5000</v>
      </c>
      <c r="C162" s="16">
        <v>5221</v>
      </c>
      <c r="D162" s="17" t="s">
        <v>153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20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f t="shared" si="2"/>
        <v>0</v>
      </c>
    </row>
    <row r="163" spans="2:20" s="5" customFormat="1" hidden="1" x14ac:dyDescent="0.2">
      <c r="B163" s="15">
        <v>5000</v>
      </c>
      <c r="C163" s="16">
        <v>5231</v>
      </c>
      <c r="D163" s="17" t="s">
        <v>154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20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f t="shared" si="2"/>
        <v>0</v>
      </c>
    </row>
    <row r="164" spans="2:20" s="5" customFormat="1" hidden="1" x14ac:dyDescent="0.2">
      <c r="B164" s="15">
        <v>5000</v>
      </c>
      <c r="C164" s="16">
        <v>5291</v>
      </c>
      <c r="D164" s="17" t="s">
        <v>155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20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f t="shared" si="2"/>
        <v>0</v>
      </c>
    </row>
    <row r="165" spans="2:20" s="5" customFormat="1" hidden="1" x14ac:dyDescent="0.2">
      <c r="B165" s="15">
        <v>5000</v>
      </c>
      <c r="C165" s="16">
        <v>5311</v>
      </c>
      <c r="D165" s="17" t="s">
        <v>156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20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f t="shared" si="2"/>
        <v>0</v>
      </c>
    </row>
    <row r="166" spans="2:20" s="5" customFormat="1" hidden="1" x14ac:dyDescent="0.2">
      <c r="B166" s="15">
        <v>5000</v>
      </c>
      <c r="C166" s="16">
        <v>5321</v>
      </c>
      <c r="D166" s="17" t="s">
        <v>157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20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f t="shared" si="2"/>
        <v>0</v>
      </c>
    </row>
    <row r="167" spans="2:20" s="5" customFormat="1" hidden="1" x14ac:dyDescent="0.2">
      <c r="B167" s="15">
        <v>5000</v>
      </c>
      <c r="C167" s="16">
        <v>5411</v>
      </c>
      <c r="D167" s="17" t="s">
        <v>158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20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f t="shared" si="2"/>
        <v>0</v>
      </c>
    </row>
    <row r="168" spans="2:20" s="5" customFormat="1" hidden="1" x14ac:dyDescent="0.2">
      <c r="B168" s="15">
        <v>5000</v>
      </c>
      <c r="C168" s="16">
        <v>5412</v>
      </c>
      <c r="D168" s="17" t="s">
        <v>159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20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f t="shared" si="2"/>
        <v>0</v>
      </c>
    </row>
    <row r="169" spans="2:20" s="6" customFormat="1" hidden="1" x14ac:dyDescent="0.25">
      <c r="B169" s="15">
        <v>5000</v>
      </c>
      <c r="C169" s="16">
        <v>5421</v>
      </c>
      <c r="D169" s="17" t="s">
        <v>160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20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f t="shared" si="2"/>
        <v>0</v>
      </c>
    </row>
    <row r="170" spans="2:20" s="7" customFormat="1" hidden="1" x14ac:dyDescent="0.25">
      <c r="B170" s="15">
        <v>5000</v>
      </c>
      <c r="C170" s="16">
        <v>5491</v>
      </c>
      <c r="D170" s="17" t="s">
        <v>161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20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f t="shared" si="2"/>
        <v>0</v>
      </c>
    </row>
    <row r="171" spans="2:20" s="7" customFormat="1" hidden="1" x14ac:dyDescent="0.25">
      <c r="B171" s="15">
        <v>5000</v>
      </c>
      <c r="C171" s="16">
        <v>5511</v>
      </c>
      <c r="D171" s="17" t="s">
        <v>162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20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f t="shared" si="2"/>
        <v>0</v>
      </c>
    </row>
    <row r="172" spans="2:20" s="7" customFormat="1" hidden="1" x14ac:dyDescent="0.25">
      <c r="B172" s="15">
        <v>5000</v>
      </c>
      <c r="C172" s="16">
        <v>5611</v>
      </c>
      <c r="D172" s="17" t="s">
        <v>163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20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f t="shared" si="2"/>
        <v>0</v>
      </c>
    </row>
    <row r="173" spans="2:20" s="7" customFormat="1" hidden="1" x14ac:dyDescent="0.25">
      <c r="B173" s="15">
        <v>5000</v>
      </c>
      <c r="C173" s="16">
        <v>5621</v>
      </c>
      <c r="D173" s="17" t="s">
        <v>164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20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f t="shared" si="2"/>
        <v>0</v>
      </c>
    </row>
    <row r="174" spans="2:20" s="7" customFormat="1" hidden="1" x14ac:dyDescent="0.25">
      <c r="B174" s="15">
        <v>5000</v>
      </c>
      <c r="C174" s="16">
        <v>5631</v>
      </c>
      <c r="D174" s="17" t="s">
        <v>165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20">
        <v>0</v>
      </c>
      <c r="P174" s="19">
        <v>0</v>
      </c>
      <c r="Q174" s="19">
        <v>0</v>
      </c>
      <c r="R174" s="19">
        <v>0</v>
      </c>
      <c r="S174" s="19">
        <v>0</v>
      </c>
      <c r="T174" s="19">
        <f t="shared" si="2"/>
        <v>0</v>
      </c>
    </row>
    <row r="175" spans="2:20" s="7" customFormat="1" ht="25.5" hidden="1" x14ac:dyDescent="0.25">
      <c r="B175" s="15">
        <v>5000</v>
      </c>
      <c r="C175" s="16">
        <v>5641</v>
      </c>
      <c r="D175" s="17" t="s">
        <v>166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20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f t="shared" si="2"/>
        <v>0</v>
      </c>
    </row>
    <row r="176" spans="2:20" s="7" customFormat="1" hidden="1" x14ac:dyDescent="0.25">
      <c r="B176" s="15">
        <v>5000</v>
      </c>
      <c r="C176" s="16">
        <v>5651</v>
      </c>
      <c r="D176" s="17" t="s">
        <v>167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20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f t="shared" si="2"/>
        <v>0</v>
      </c>
    </row>
    <row r="177" spans="2:20" s="7" customFormat="1" hidden="1" x14ac:dyDescent="0.25">
      <c r="B177" s="15">
        <v>5000</v>
      </c>
      <c r="C177" s="16">
        <v>5661</v>
      </c>
      <c r="D177" s="17" t="s">
        <v>168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20">
        <v>0</v>
      </c>
      <c r="P177" s="19">
        <v>0</v>
      </c>
      <c r="Q177" s="19">
        <v>0</v>
      </c>
      <c r="R177" s="19">
        <v>0</v>
      </c>
      <c r="S177" s="19">
        <v>0</v>
      </c>
      <c r="T177" s="19">
        <f t="shared" si="2"/>
        <v>0</v>
      </c>
    </row>
    <row r="178" spans="2:20" s="7" customFormat="1" hidden="1" x14ac:dyDescent="0.25">
      <c r="B178" s="15">
        <v>5000</v>
      </c>
      <c r="C178" s="16">
        <v>5671</v>
      </c>
      <c r="D178" s="17" t="s">
        <v>169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20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f t="shared" si="2"/>
        <v>0</v>
      </c>
    </row>
    <row r="179" spans="2:20" s="7" customFormat="1" hidden="1" x14ac:dyDescent="0.25">
      <c r="B179" s="15">
        <v>5000</v>
      </c>
      <c r="C179" s="16">
        <v>5691</v>
      </c>
      <c r="D179" s="17" t="s">
        <v>170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20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f t="shared" si="2"/>
        <v>0</v>
      </c>
    </row>
    <row r="180" spans="2:20" s="7" customFormat="1" hidden="1" x14ac:dyDescent="0.25">
      <c r="B180" s="15">
        <v>5000</v>
      </c>
      <c r="C180" s="16">
        <v>5911</v>
      </c>
      <c r="D180" s="17" t="s">
        <v>171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20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f t="shared" si="2"/>
        <v>0</v>
      </c>
    </row>
    <row r="181" spans="2:20" s="7" customFormat="1" hidden="1" x14ac:dyDescent="0.25">
      <c r="B181" s="15">
        <v>5000</v>
      </c>
      <c r="C181" s="16">
        <v>5921</v>
      </c>
      <c r="D181" s="17" t="s">
        <v>172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20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f t="shared" si="2"/>
        <v>0</v>
      </c>
    </row>
    <row r="182" spans="2:20" s="7" customFormat="1" hidden="1" x14ac:dyDescent="0.25">
      <c r="B182" s="15">
        <v>5000</v>
      </c>
      <c r="C182" s="16">
        <v>5931</v>
      </c>
      <c r="D182" s="17" t="s">
        <v>173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20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f t="shared" si="2"/>
        <v>0</v>
      </c>
    </row>
    <row r="183" spans="2:20" s="7" customFormat="1" hidden="1" x14ac:dyDescent="0.25">
      <c r="B183" s="15">
        <v>5000</v>
      </c>
      <c r="C183" s="16">
        <v>5971</v>
      </c>
      <c r="D183" s="17" t="s">
        <v>174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20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f t="shared" si="2"/>
        <v>0</v>
      </c>
    </row>
    <row r="184" spans="2:20" s="7" customFormat="1" hidden="1" x14ac:dyDescent="0.25">
      <c r="B184" s="15">
        <v>5000</v>
      </c>
      <c r="C184" s="16">
        <v>5981</v>
      </c>
      <c r="D184" s="17" t="s">
        <v>175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20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f t="shared" si="2"/>
        <v>0</v>
      </c>
    </row>
    <row r="185" spans="2:20" s="7" customFormat="1" hidden="1" x14ac:dyDescent="0.25">
      <c r="B185" s="15">
        <v>5000</v>
      </c>
      <c r="C185" s="16">
        <v>5991</v>
      </c>
      <c r="D185" s="17" t="s">
        <v>176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20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f t="shared" si="2"/>
        <v>0</v>
      </c>
    </row>
    <row r="186" spans="2:20" s="8" customFormat="1" ht="33" customHeight="1" x14ac:dyDescent="0.2">
      <c r="B186" s="15"/>
      <c r="C186" s="33" t="s">
        <v>222</v>
      </c>
      <c r="D186" s="34" t="s">
        <v>223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35">
        <f>SUM(T155:T185)</f>
        <v>2757000</v>
      </c>
    </row>
    <row r="187" spans="2:20" ht="25.5" x14ac:dyDescent="0.25">
      <c r="B187" s="38"/>
      <c r="C187" s="39" t="s">
        <v>224</v>
      </c>
      <c r="D187" s="40" t="s">
        <v>225</v>
      </c>
      <c r="E187" s="37"/>
      <c r="F187" s="37"/>
      <c r="G187" s="37"/>
      <c r="H187" s="37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5">
        <f>+T7+T69+T152+T154+T186</f>
        <v>607848888.8499999</v>
      </c>
    </row>
  </sheetData>
  <sheetProtection algorithmName="SHA-512" hashValue="qzPI1WUWR1BNxVISJU2HzQKGjN155i8hXDdlETbPL/DQ7SnD/3qzrMTlJbGXD/xMqp9VNsRAcpc/irJ65bdyzQ==" saltValue="GQXGvDvDJ/IM/SPHnwsM+g==" spinCount="100000" sheet="1" objects="1" scenarios="1"/>
  <protectedRanges>
    <protectedRange algorithmName="SHA-512" hashValue="yI6Z6aHe5wPLiiWCguU4q9iGkHeP0C+HQn+TopLhy3Hw1cXXLEu6EEZQS9QBQBFay1eaG7+LtnPraKfzAG9WvQ==" saltValue="6s2IfHxYf95otrXAZ8GXCg==" spinCount="100000" sqref="B3:D3" name="Rango9"/>
    <protectedRange algorithmName="SHA-512" hashValue="E8rx0mFrjfNi0zzPnvuxzXNWxyTDJQy0Lkya0hUEIdg0HXLbkAJrZNK+ou2GrvktceXyRRczG/jaLwWMEixd9Q==" saltValue="RAopx2aqQnL1Kn/UpUBzDA==" spinCount="100000" sqref="E6:E186" name="Rango4_4"/>
    <protectedRange algorithmName="SHA-512" hashValue="E8rx0mFrjfNi0zzPnvuxzXNWxyTDJQy0Lkya0hUEIdg0HXLbkAJrZNK+ou2GrvktceXyRRczG/jaLwWMEixd9Q==" saltValue="RAopx2aqQnL1Kn/UpUBzDA==" spinCount="100000" sqref="F6:F186" name="Rango4"/>
    <protectedRange algorithmName="SHA-512" hashValue="E8rx0mFrjfNi0zzPnvuxzXNWxyTDJQy0Lkya0hUEIdg0HXLbkAJrZNK+ou2GrvktceXyRRczG/jaLwWMEixd9Q==" saltValue="RAopx2aqQnL1Kn/UpUBzDA==" spinCount="100000" sqref="H6:H186" name="Rango4_2"/>
    <protectedRange algorithmName="SHA-512" hashValue="E8rx0mFrjfNi0zzPnvuxzXNWxyTDJQy0Lkya0hUEIdg0HXLbkAJrZNK+ou2GrvktceXyRRczG/jaLwWMEixd9Q==" saltValue="RAopx2aqQnL1Kn/UpUBzDA==" spinCount="100000" sqref="I6:I186" name="Rango4_3"/>
    <protectedRange sqref="J6:J186" name="Rango4_6"/>
    <protectedRange algorithmName="SHA-512" hashValue="E8rx0mFrjfNi0zzPnvuxzXNWxyTDJQy0Lkya0hUEIdg0HXLbkAJrZNK+ou2GrvktceXyRRczG/jaLwWMEixd9Q==" saltValue="RAopx2aqQnL1Kn/UpUBzDA==" spinCount="100000" sqref="K6:K186" name="Rango4_8"/>
    <protectedRange algorithmName="SHA-512" hashValue="E8rx0mFrjfNi0zzPnvuxzXNWxyTDJQy0Lkya0hUEIdg0HXLbkAJrZNK+ou2GrvktceXyRRczG/jaLwWMEixd9Q==" saltValue="RAopx2aqQnL1Kn/UpUBzDA==" spinCount="100000" sqref="L6:L186" name="Rango4_9"/>
    <protectedRange algorithmName="SHA-512" hashValue="E8rx0mFrjfNi0zzPnvuxzXNWxyTDJQy0Lkya0hUEIdg0HXLbkAJrZNK+ou2GrvktceXyRRczG/jaLwWMEixd9Q==" saltValue="RAopx2aqQnL1Kn/UpUBzDA==" spinCount="100000" sqref="M6:M186" name="Rango4_11"/>
    <protectedRange algorithmName="SHA-512" hashValue="E8rx0mFrjfNi0zzPnvuxzXNWxyTDJQy0Lkya0hUEIdg0HXLbkAJrZNK+ou2GrvktceXyRRczG/jaLwWMEixd9Q==" saltValue="RAopx2aqQnL1Kn/UpUBzDA==" spinCount="100000" sqref="N6:N185 O6:O7 O153:O154 N186:O186" name="Rango4_12"/>
    <protectedRange algorithmName="SHA-512" hashValue="E8rx0mFrjfNi0zzPnvuxzXNWxyTDJQy0Lkya0hUEIdg0HXLbkAJrZNK+ou2GrvktceXyRRczG/jaLwWMEixd9Q==" saltValue="RAopx2aqQnL1Kn/UpUBzDA==" spinCount="100000" sqref="O8:O152" name="Rango4_13"/>
    <protectedRange algorithmName="SHA-512" hashValue="E8rx0mFrjfNi0zzPnvuxzXNWxyTDJQy0Lkya0hUEIdg0HXLbkAJrZNK+ou2GrvktceXyRRczG/jaLwWMEixd9Q==" saltValue="RAopx2aqQnL1Kn/UpUBzDA==" spinCount="100000" sqref="O155:O185" name="Rango4_14"/>
    <protectedRange sqref="P6:P7 P175:P185" name="Rango4_1"/>
    <protectedRange sqref="P8 P10:P174 P186" name="Rango4_1_1"/>
    <protectedRange algorithmName="SHA-512" hashValue="E8rx0mFrjfNi0zzPnvuxzXNWxyTDJQy0Lkya0hUEIdg0HXLbkAJrZNK+ou2GrvktceXyRRczG/jaLwWMEixd9Q==" saltValue="RAopx2aqQnL1Kn/UpUBzDA==" spinCount="100000" sqref="Q6:Q7 Q9:Q11 Q13 Q15:Q16 Q18:Q33 Q35:Q38 Q40 Q42:Q44 Q46 Q48:Q51 Q53:Q54 Q56:Q69 Q71 Q74:Q83 Q85:Q93 Q95:Q98 Q100:Q104 Q106:Q138 Q140:Q186" name="Rango4_20"/>
    <protectedRange algorithmName="SHA-512" hashValue="E8rx0mFrjfNi0zzPnvuxzXNWxyTDJQy0Lkya0hUEIdg0HXLbkAJrZNK+ou2GrvktceXyRRczG/jaLwWMEixd9Q==" saltValue="RAopx2aqQnL1Kn/UpUBzDA==" spinCount="100000" sqref="Q8" name="Rango4_1_3"/>
    <protectedRange algorithmName="SHA-512" hashValue="E8rx0mFrjfNi0zzPnvuxzXNWxyTDJQy0Lkya0hUEIdg0HXLbkAJrZNK+ou2GrvktceXyRRczG/jaLwWMEixd9Q==" saltValue="RAopx2aqQnL1Kn/UpUBzDA==" spinCount="100000" sqref="Q12" name="Rango4_2_2"/>
    <protectedRange algorithmName="SHA-512" hashValue="E8rx0mFrjfNi0zzPnvuxzXNWxyTDJQy0Lkya0hUEIdg0HXLbkAJrZNK+ou2GrvktceXyRRczG/jaLwWMEixd9Q==" saltValue="RAopx2aqQnL1Kn/UpUBzDA==" spinCount="100000" sqref="Q14" name="Rango4_3_2"/>
    <protectedRange algorithmName="SHA-512" hashValue="E8rx0mFrjfNi0zzPnvuxzXNWxyTDJQy0Lkya0hUEIdg0HXLbkAJrZNK+ou2GrvktceXyRRczG/jaLwWMEixd9Q==" saltValue="RAopx2aqQnL1Kn/UpUBzDA==" spinCount="100000" sqref="Q17" name="Rango4_4_2"/>
    <protectedRange algorithmName="SHA-512" hashValue="E8rx0mFrjfNi0zzPnvuxzXNWxyTDJQy0Lkya0hUEIdg0HXLbkAJrZNK+ou2GrvktceXyRRczG/jaLwWMEixd9Q==" saltValue="RAopx2aqQnL1Kn/UpUBzDA==" spinCount="100000" sqref="Q34" name="Rango4_5_2"/>
    <protectedRange algorithmName="SHA-512" hashValue="E8rx0mFrjfNi0zzPnvuxzXNWxyTDJQy0Lkya0hUEIdg0HXLbkAJrZNK+ou2GrvktceXyRRczG/jaLwWMEixd9Q==" saltValue="RAopx2aqQnL1Kn/UpUBzDA==" spinCount="100000" sqref="Q39" name="Rango4_6_2"/>
    <protectedRange algorithmName="SHA-512" hashValue="E8rx0mFrjfNi0zzPnvuxzXNWxyTDJQy0Lkya0hUEIdg0HXLbkAJrZNK+ou2GrvktceXyRRczG/jaLwWMEixd9Q==" saltValue="RAopx2aqQnL1Kn/UpUBzDA==" spinCount="100000" sqref="Q41" name="Rango4_7_1"/>
    <protectedRange algorithmName="SHA-512" hashValue="E8rx0mFrjfNi0zzPnvuxzXNWxyTDJQy0Lkya0hUEIdg0HXLbkAJrZNK+ou2GrvktceXyRRczG/jaLwWMEixd9Q==" saltValue="RAopx2aqQnL1Kn/UpUBzDA==" spinCount="100000" sqref="Q45" name="Rango4_8_2"/>
    <protectedRange algorithmName="SHA-512" hashValue="E8rx0mFrjfNi0zzPnvuxzXNWxyTDJQy0Lkya0hUEIdg0HXLbkAJrZNK+ou2GrvktceXyRRczG/jaLwWMEixd9Q==" saltValue="RAopx2aqQnL1Kn/UpUBzDA==" spinCount="100000" sqref="Q47" name="Rango4_9_2"/>
    <protectedRange algorithmName="SHA-512" hashValue="E8rx0mFrjfNi0zzPnvuxzXNWxyTDJQy0Lkya0hUEIdg0HXLbkAJrZNK+ou2GrvktceXyRRczG/jaLwWMEixd9Q==" saltValue="RAopx2aqQnL1Kn/UpUBzDA==" spinCount="100000" sqref="Q52" name="Rango4_10_1"/>
    <protectedRange algorithmName="SHA-512" hashValue="E8rx0mFrjfNi0zzPnvuxzXNWxyTDJQy0Lkya0hUEIdg0HXLbkAJrZNK+ou2GrvktceXyRRczG/jaLwWMEixd9Q==" saltValue="RAopx2aqQnL1Kn/UpUBzDA==" spinCount="100000" sqref="Q55" name="Rango4_11_2"/>
    <protectedRange algorithmName="SHA-512" hashValue="E8rx0mFrjfNi0zzPnvuxzXNWxyTDJQy0Lkya0hUEIdg0HXLbkAJrZNK+ou2GrvktceXyRRczG/jaLwWMEixd9Q==" saltValue="RAopx2aqQnL1Kn/UpUBzDA==" spinCount="100000" sqref="Q70" name="Rango4_12_2"/>
    <protectedRange algorithmName="SHA-512" hashValue="E8rx0mFrjfNi0zzPnvuxzXNWxyTDJQy0Lkya0hUEIdg0HXLbkAJrZNK+ou2GrvktceXyRRczG/jaLwWMEixd9Q==" saltValue="RAopx2aqQnL1Kn/UpUBzDA==" spinCount="100000" sqref="Q72" name="Rango4_13_2"/>
    <protectedRange algorithmName="SHA-512" hashValue="E8rx0mFrjfNi0zzPnvuxzXNWxyTDJQy0Lkya0hUEIdg0HXLbkAJrZNK+ou2GrvktceXyRRczG/jaLwWMEixd9Q==" saltValue="RAopx2aqQnL1Kn/UpUBzDA==" spinCount="100000" sqref="Q73" name="Rango4_14_2"/>
    <protectedRange algorithmName="SHA-512" hashValue="E8rx0mFrjfNi0zzPnvuxzXNWxyTDJQy0Lkya0hUEIdg0HXLbkAJrZNK+ou2GrvktceXyRRczG/jaLwWMEixd9Q==" saltValue="RAopx2aqQnL1Kn/UpUBzDA==" spinCount="100000" sqref="Q84" name="Rango4_15_1"/>
    <protectedRange algorithmName="SHA-512" hashValue="E8rx0mFrjfNi0zzPnvuxzXNWxyTDJQy0Lkya0hUEIdg0HXLbkAJrZNK+ou2GrvktceXyRRczG/jaLwWMEixd9Q==" saltValue="RAopx2aqQnL1Kn/UpUBzDA==" spinCount="100000" sqref="Q94" name="Rango4_16_1"/>
    <protectedRange algorithmName="SHA-512" hashValue="E8rx0mFrjfNi0zzPnvuxzXNWxyTDJQy0Lkya0hUEIdg0HXLbkAJrZNK+ou2GrvktceXyRRczG/jaLwWMEixd9Q==" saltValue="RAopx2aqQnL1Kn/UpUBzDA==" spinCount="100000" sqref="Q99" name="Rango4_17_1"/>
    <protectedRange algorithmName="SHA-512" hashValue="E8rx0mFrjfNi0zzPnvuxzXNWxyTDJQy0Lkya0hUEIdg0HXLbkAJrZNK+ou2GrvktceXyRRczG/jaLwWMEixd9Q==" saltValue="RAopx2aqQnL1Kn/UpUBzDA==" spinCount="100000" sqref="Q105" name="Rango4_18_1"/>
    <protectedRange algorithmName="SHA-512" hashValue="E8rx0mFrjfNi0zzPnvuxzXNWxyTDJQy0Lkya0hUEIdg0HXLbkAJrZNK+ou2GrvktceXyRRczG/jaLwWMEixd9Q==" saltValue="RAopx2aqQnL1Kn/UpUBzDA==" spinCount="100000" sqref="Q139" name="Rango4_19_1"/>
    <protectedRange algorithmName="SHA-512" hashValue="E8rx0mFrjfNi0zzPnvuxzXNWxyTDJQy0Lkya0hUEIdg0HXLbkAJrZNK+ou2GrvktceXyRRczG/jaLwWMEixd9Q==" saltValue="RAopx2aqQnL1Kn/UpUBzDA==" spinCount="100000" sqref="R6:S7 R153:R185 S8:S185 R186:S186" name="Rango4_7"/>
    <protectedRange algorithmName="SHA-512" hashValue="E8rx0mFrjfNi0zzPnvuxzXNWxyTDJQy0Lkya0hUEIdg0HXLbkAJrZNK+ou2GrvktceXyRRczG/jaLwWMEixd9Q==" saltValue="RAopx2aqQnL1Kn/UpUBzDA==" spinCount="100000" sqref="R8:R34 R36:R49 R51:R63 R65:R108" name="Rango4_2_3"/>
    <protectedRange algorithmName="SHA-512" hashValue="E8rx0mFrjfNi0zzPnvuxzXNWxyTDJQy0Lkya0hUEIdg0HXLbkAJrZNK+ou2GrvktceXyRRczG/jaLwWMEixd9Q==" saltValue="RAopx2aqQnL1Kn/UpUBzDA==" spinCount="100000" sqref="R35" name="Rango4_1_1_2"/>
    <protectedRange algorithmName="SHA-512" hashValue="E8rx0mFrjfNi0zzPnvuxzXNWxyTDJQy0Lkya0hUEIdg0HXLbkAJrZNK+ou2GrvktceXyRRczG/jaLwWMEixd9Q==" saltValue="RAopx2aqQnL1Kn/UpUBzDA==" spinCount="100000" sqref="R50" name="Rango4_1_1_1_2"/>
    <protectedRange algorithmName="SHA-512" hashValue="E8rx0mFrjfNi0zzPnvuxzXNWxyTDJQy0Lkya0hUEIdg0HXLbkAJrZNK+ou2GrvktceXyRRczG/jaLwWMEixd9Q==" saltValue="RAopx2aqQnL1Kn/UpUBzDA==" spinCount="100000" sqref="R64" name="Rango4_1_2_1"/>
    <protectedRange algorithmName="SHA-512" hashValue="E8rx0mFrjfNi0zzPnvuxzXNWxyTDJQy0Lkya0hUEIdg0HXLbkAJrZNK+ou2GrvktceXyRRczG/jaLwWMEixd9Q==" saltValue="RAopx2aqQnL1Kn/UpUBzDA==" spinCount="100000" sqref="R109:R152" name="Rango4_3_3"/>
  </protectedRanges>
  <mergeCells count="21">
    <mergeCell ref="B2:T2"/>
    <mergeCell ref="B3:T3"/>
    <mergeCell ref="P4:P5"/>
    <mergeCell ref="Q4:Q5"/>
    <mergeCell ref="R4:R5"/>
    <mergeCell ref="S4:S5"/>
    <mergeCell ref="T4:T5"/>
    <mergeCell ref="J4:J5"/>
    <mergeCell ref="K4:K5"/>
    <mergeCell ref="L4:L5"/>
    <mergeCell ref="M4:M5"/>
    <mergeCell ref="N4:N5"/>
    <mergeCell ref="O4:O5"/>
    <mergeCell ref="B4:B5"/>
    <mergeCell ref="C4:C5"/>
    <mergeCell ref="D4:D5"/>
    <mergeCell ref="E4:E5"/>
    <mergeCell ref="F4:F5"/>
    <mergeCell ref="G4:G5"/>
    <mergeCell ref="H4:H5"/>
    <mergeCell ref="I4:I5"/>
  </mergeCells>
  <dataValidations count="3">
    <dataValidation type="list" allowBlank="1" showInputMessage="1" showErrorMessage="1" sqref="C8:C68 C70:C151 C153 C155:C185">
      <formula1>#REF!</formula1>
    </dataValidation>
    <dataValidation allowBlank="1" showInputMessage="1" showErrorMessage="1" errorTitle="NO ELIMINE LA INFORMACION" error="GRACIAS" promptTitle="FAVOR DE NO ELIMINAR LA INF." sqref="D8"/>
    <dataValidation type="list" allowBlank="1" showInputMessage="1" showErrorMessage="1" sqref="B8">
      <formula1>#REF!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scale="95" orientation="landscape" r:id="rId1"/>
  <ignoredErrors>
    <ignoredError sqref="T7 T69 T152 T15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7"/>
  <sheetViews>
    <sheetView workbookViewId="0">
      <selection sqref="A1:XFD1048576"/>
    </sheetView>
  </sheetViews>
  <sheetFormatPr baseColWidth="10" defaultColWidth="11.42578125" defaultRowHeight="13.5" x14ac:dyDescent="0.25"/>
  <cols>
    <col min="1" max="1" width="7.28515625" style="14" customWidth="1"/>
    <col min="2" max="2" width="8.28515625" style="14" customWidth="1"/>
    <col min="3" max="3" width="13.28515625" style="12" customWidth="1"/>
    <col min="4" max="4" width="54.140625" style="13" customWidth="1"/>
    <col min="5" max="5" width="13" style="12" hidden="1" customWidth="1"/>
    <col min="6" max="6" width="11.85546875" style="12" hidden="1" customWidth="1"/>
    <col min="7" max="7" width="14.85546875" style="12" hidden="1" customWidth="1"/>
    <col min="8" max="8" width="13.5703125" style="12" hidden="1" customWidth="1"/>
    <col min="9" max="9" width="12.42578125" style="14" hidden="1" customWidth="1"/>
    <col min="10" max="11" width="12.28515625" style="14" hidden="1" customWidth="1"/>
    <col min="12" max="12" width="12.42578125" style="14" hidden="1" customWidth="1"/>
    <col min="13" max="13" width="0" style="14" hidden="1" customWidth="1"/>
    <col min="14" max="15" width="12.85546875" style="14" hidden="1" customWidth="1"/>
    <col min="16" max="16" width="0" style="14" hidden="1" customWidth="1"/>
    <col min="17" max="17" width="13.85546875" style="14" hidden="1" customWidth="1"/>
    <col min="18" max="18" width="12.85546875" style="14" hidden="1" customWidth="1"/>
    <col min="19" max="19" width="0" style="14" hidden="1" customWidth="1"/>
    <col min="20" max="20" width="19.85546875" style="14" customWidth="1"/>
    <col min="21" max="16384" width="11.42578125" style="14"/>
  </cols>
  <sheetData>
    <row r="1" spans="2:20" s="1" customFormat="1" ht="93" customHeight="1" x14ac:dyDescent="0.2">
      <c r="D1" s="2"/>
    </row>
    <row r="2" spans="2:20" s="1" customFormat="1" ht="36" customHeight="1" x14ac:dyDescent="0.2">
      <c r="B2" s="66" t="s">
        <v>230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2:20" s="1" customFormat="1" ht="23.25" customHeight="1" x14ac:dyDescent="0.2">
      <c r="B3" s="68" t="s">
        <v>213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</row>
    <row r="4" spans="2:20" s="3" customFormat="1" ht="18.75" customHeight="1" x14ac:dyDescent="0.25">
      <c r="B4" s="55" t="s">
        <v>0</v>
      </c>
      <c r="C4" s="55" t="s">
        <v>1</v>
      </c>
      <c r="D4" s="61" t="s">
        <v>227</v>
      </c>
      <c r="E4" s="55" t="s">
        <v>179</v>
      </c>
      <c r="F4" s="55" t="s">
        <v>180</v>
      </c>
      <c r="G4" s="55" t="s">
        <v>181</v>
      </c>
      <c r="H4" s="55" t="s">
        <v>182</v>
      </c>
      <c r="I4" s="55" t="s">
        <v>183</v>
      </c>
      <c r="J4" s="55" t="s">
        <v>184</v>
      </c>
      <c r="K4" s="55" t="s">
        <v>186</v>
      </c>
      <c r="L4" s="55" t="s">
        <v>187</v>
      </c>
      <c r="M4" s="55" t="s">
        <v>188</v>
      </c>
      <c r="N4" s="55" t="s">
        <v>191</v>
      </c>
      <c r="O4" s="55" t="s">
        <v>192</v>
      </c>
      <c r="P4" s="55" t="s">
        <v>196</v>
      </c>
      <c r="Q4" s="55" t="s">
        <v>199</v>
      </c>
      <c r="R4" s="55" t="s">
        <v>205</v>
      </c>
      <c r="S4" s="55" t="s">
        <v>208</v>
      </c>
      <c r="T4" s="55" t="s">
        <v>229</v>
      </c>
    </row>
    <row r="5" spans="2:20" s="3" customFormat="1" ht="53.25" customHeight="1" x14ac:dyDescent="0.25">
      <c r="B5" s="56"/>
      <c r="C5" s="56"/>
      <c r="D5" s="62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2:20" s="3" customFormat="1" ht="17.25" customHeight="1" x14ac:dyDescent="0.25">
      <c r="B6" s="15">
        <v>1000</v>
      </c>
      <c r="C6" s="16">
        <v>1440</v>
      </c>
      <c r="D6" s="17" t="s">
        <v>177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1069712.1000000001</v>
      </c>
      <c r="K6" s="19">
        <v>0</v>
      </c>
      <c r="L6" s="19">
        <v>1109980</v>
      </c>
      <c r="M6" s="19">
        <v>0</v>
      </c>
      <c r="N6" s="19">
        <v>0</v>
      </c>
      <c r="O6" s="19">
        <v>0</v>
      </c>
      <c r="P6" s="19">
        <v>464086.8</v>
      </c>
      <c r="Q6" s="19">
        <v>0</v>
      </c>
      <c r="R6" s="19">
        <v>0</v>
      </c>
      <c r="S6" s="19">
        <v>1533001.5</v>
      </c>
      <c r="T6" s="19">
        <f>SUM(E6:S6)</f>
        <v>4176780.4</v>
      </c>
    </row>
    <row r="7" spans="2:20" s="3" customFormat="1" ht="20.25" customHeight="1" x14ac:dyDescent="0.25">
      <c r="B7" s="41"/>
      <c r="C7" s="40" t="s">
        <v>214</v>
      </c>
      <c r="D7" s="42" t="s">
        <v>217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35">
        <f>SUM(T6)</f>
        <v>4176780.4</v>
      </c>
    </row>
    <row r="8" spans="2:20" s="5" customFormat="1" x14ac:dyDescent="0.2">
      <c r="B8" s="15">
        <v>2000</v>
      </c>
      <c r="C8" s="16">
        <v>2111</v>
      </c>
      <c r="D8" s="17" t="s">
        <v>3</v>
      </c>
      <c r="E8" s="19">
        <f>24000+100000+70000+120001</f>
        <v>314001</v>
      </c>
      <c r="F8" s="19">
        <v>359776</v>
      </c>
      <c r="G8" s="19">
        <v>442461</v>
      </c>
      <c r="H8" s="19">
        <v>138000</v>
      </c>
      <c r="I8" s="19">
        <f>110399+52855+42000.24</f>
        <v>205254.24</v>
      </c>
      <c r="J8" s="19">
        <v>326781.92</v>
      </c>
      <c r="K8" s="19">
        <v>138104.26</v>
      </c>
      <c r="L8" s="19">
        <v>322900</v>
      </c>
      <c r="M8" s="19">
        <v>229200</v>
      </c>
      <c r="N8" s="19">
        <v>285630</v>
      </c>
      <c r="O8" s="20">
        <v>66608.14</v>
      </c>
      <c r="P8" s="19">
        <v>127010.82</v>
      </c>
      <c r="Q8" s="19">
        <v>119660.32</v>
      </c>
      <c r="R8" s="23">
        <v>2255713</v>
      </c>
      <c r="S8" s="19">
        <v>284819</v>
      </c>
      <c r="T8" s="19">
        <f t="shared" ref="T8:T72" si="0">SUM(E8:S8)</f>
        <v>5615919.6999999993</v>
      </c>
    </row>
    <row r="9" spans="2:20" s="5" customFormat="1" x14ac:dyDescent="0.2">
      <c r="B9" s="15">
        <v>2000</v>
      </c>
      <c r="C9" s="16">
        <v>2112</v>
      </c>
      <c r="D9" s="18" t="s">
        <v>4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82494.490000000005</v>
      </c>
      <c r="L9" s="19">
        <v>0</v>
      </c>
      <c r="M9" s="19">
        <v>0</v>
      </c>
      <c r="N9" s="19">
        <v>0</v>
      </c>
      <c r="O9" s="20">
        <v>0</v>
      </c>
      <c r="P9" s="19">
        <v>0</v>
      </c>
      <c r="Q9" s="19">
        <v>0</v>
      </c>
      <c r="R9" s="19">
        <v>0</v>
      </c>
      <c r="S9" s="19">
        <v>0</v>
      </c>
      <c r="T9" s="19">
        <f t="shared" si="0"/>
        <v>82494.490000000005</v>
      </c>
    </row>
    <row r="10" spans="2:20" s="5" customFormat="1" x14ac:dyDescent="0.2">
      <c r="B10" s="15">
        <v>2000</v>
      </c>
      <c r="C10" s="16">
        <v>2121</v>
      </c>
      <c r="D10" s="17" t="s">
        <v>5</v>
      </c>
      <c r="E10" s="19">
        <v>0</v>
      </c>
      <c r="F10" s="19">
        <v>0</v>
      </c>
      <c r="G10" s="19">
        <v>43976</v>
      </c>
      <c r="H10" s="19">
        <v>24000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20">
        <v>0</v>
      </c>
      <c r="P10" s="19">
        <v>0</v>
      </c>
      <c r="Q10" s="19">
        <v>0</v>
      </c>
      <c r="R10" s="19">
        <v>0</v>
      </c>
      <c r="S10" s="19">
        <v>14520</v>
      </c>
      <c r="T10" s="19">
        <f t="shared" si="0"/>
        <v>82496</v>
      </c>
    </row>
    <row r="11" spans="2:20" s="5" customFormat="1" x14ac:dyDescent="0.2">
      <c r="B11" s="15">
        <v>2000</v>
      </c>
      <c r="C11" s="16">
        <v>2131</v>
      </c>
      <c r="D11" s="17" t="s">
        <v>6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20">
        <v>0</v>
      </c>
      <c r="P11" s="19">
        <v>0</v>
      </c>
      <c r="Q11" s="19">
        <v>0</v>
      </c>
      <c r="R11" s="19">
        <v>0</v>
      </c>
      <c r="S11" s="19">
        <v>0</v>
      </c>
      <c r="T11" s="19">
        <f t="shared" si="0"/>
        <v>0</v>
      </c>
    </row>
    <row r="12" spans="2:20" s="5" customFormat="1" ht="25.5" x14ac:dyDescent="0.2">
      <c r="B12" s="15">
        <v>2000</v>
      </c>
      <c r="C12" s="16">
        <v>2141</v>
      </c>
      <c r="D12" s="17" t="s">
        <v>7</v>
      </c>
      <c r="E12" s="19">
        <f>6000+168000</f>
        <v>174000</v>
      </c>
      <c r="F12" s="19">
        <v>95000</v>
      </c>
      <c r="G12" s="19">
        <v>76736</v>
      </c>
      <c r="H12" s="19">
        <v>30000</v>
      </c>
      <c r="I12" s="19">
        <f>0+25800+36000</f>
        <v>61800</v>
      </c>
      <c r="J12" s="19">
        <v>395236</v>
      </c>
      <c r="K12" s="19">
        <v>150584.9</v>
      </c>
      <c r="L12" s="19">
        <v>524000</v>
      </c>
      <c r="M12" s="19">
        <v>228000</v>
      </c>
      <c r="N12" s="19">
        <v>20000</v>
      </c>
      <c r="O12" s="20">
        <v>0</v>
      </c>
      <c r="P12" s="19">
        <v>89000</v>
      </c>
      <c r="Q12" s="19">
        <v>120000</v>
      </c>
      <c r="R12" s="23">
        <v>2343516</v>
      </c>
      <c r="S12" s="19">
        <v>99000</v>
      </c>
      <c r="T12" s="19">
        <f t="shared" si="0"/>
        <v>4406872.9000000004</v>
      </c>
    </row>
    <row r="13" spans="2:20" s="5" customFormat="1" x14ac:dyDescent="0.2">
      <c r="B13" s="15">
        <v>2000</v>
      </c>
      <c r="C13" s="16">
        <v>2151</v>
      </c>
      <c r="D13" s="17" t="s">
        <v>8</v>
      </c>
      <c r="E13" s="19">
        <f>360000+123000</f>
        <v>483000</v>
      </c>
      <c r="F13" s="19">
        <v>0</v>
      </c>
      <c r="G13" s="19">
        <v>0</v>
      </c>
      <c r="H13" s="19">
        <v>0</v>
      </c>
      <c r="I13" s="19">
        <f>0+23000+9262</f>
        <v>32262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20">
        <v>0</v>
      </c>
      <c r="P13" s="19">
        <v>0</v>
      </c>
      <c r="Q13" s="19">
        <v>0</v>
      </c>
      <c r="R13" s="19">
        <v>0</v>
      </c>
      <c r="S13" s="19">
        <v>25500</v>
      </c>
      <c r="T13" s="19">
        <f t="shared" si="0"/>
        <v>540762</v>
      </c>
    </row>
    <row r="14" spans="2:20" s="5" customFormat="1" x14ac:dyDescent="0.2">
      <c r="B14" s="15">
        <v>2000</v>
      </c>
      <c r="C14" s="16">
        <v>2161</v>
      </c>
      <c r="D14" s="17" t="s">
        <v>9</v>
      </c>
      <c r="E14" s="19">
        <f>70+81000</f>
        <v>81070</v>
      </c>
      <c r="F14" s="19">
        <v>210000</v>
      </c>
      <c r="G14" s="19">
        <v>605026</v>
      </c>
      <c r="H14" s="19">
        <v>122543</v>
      </c>
      <c r="I14" s="19">
        <f>69600+42000+23200</f>
        <v>134800</v>
      </c>
      <c r="J14" s="19">
        <v>234994</v>
      </c>
      <c r="K14" s="19">
        <v>76688.850000000006</v>
      </c>
      <c r="L14" s="19">
        <v>181000</v>
      </c>
      <c r="M14" s="19">
        <v>217752</v>
      </c>
      <c r="N14" s="19">
        <v>212000</v>
      </c>
      <c r="O14" s="20">
        <v>34405.480000000003</v>
      </c>
      <c r="P14" s="19">
        <v>180000</v>
      </c>
      <c r="Q14" s="19">
        <v>99999.48</v>
      </c>
      <c r="R14" s="23">
        <v>2221210</v>
      </c>
      <c r="S14" s="19">
        <v>658540</v>
      </c>
      <c r="T14" s="19">
        <f t="shared" si="0"/>
        <v>5270028.8100000005</v>
      </c>
    </row>
    <row r="15" spans="2:20" s="5" customFormat="1" x14ac:dyDescent="0.2">
      <c r="B15" s="15">
        <v>2000</v>
      </c>
      <c r="C15" s="16">
        <v>2171</v>
      </c>
      <c r="D15" s="17" t="s">
        <v>10</v>
      </c>
      <c r="E15" s="19">
        <v>28272</v>
      </c>
      <c r="F15" s="19">
        <v>0</v>
      </c>
      <c r="G15" s="19">
        <v>0</v>
      </c>
      <c r="H15" s="19">
        <v>0</v>
      </c>
      <c r="I15" s="19">
        <f>0+0+4404.76</f>
        <v>4404.76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20">
        <v>0</v>
      </c>
      <c r="P15" s="19">
        <v>30000</v>
      </c>
      <c r="Q15" s="19">
        <v>0</v>
      </c>
      <c r="R15" s="19">
        <v>0</v>
      </c>
      <c r="S15" s="19">
        <v>4901</v>
      </c>
      <c r="T15" s="19">
        <f t="shared" si="0"/>
        <v>67577.760000000009</v>
      </c>
    </row>
    <row r="16" spans="2:20" s="5" customFormat="1" x14ac:dyDescent="0.2">
      <c r="B16" s="15">
        <v>2000</v>
      </c>
      <c r="C16" s="16">
        <v>2181</v>
      </c>
      <c r="D16" s="17" t="s">
        <v>11</v>
      </c>
      <c r="E16" s="19">
        <v>30000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2000</v>
      </c>
      <c r="M16" s="19">
        <v>0</v>
      </c>
      <c r="N16" s="19">
        <v>0</v>
      </c>
      <c r="O16" s="20">
        <v>0</v>
      </c>
      <c r="P16" s="19">
        <v>0</v>
      </c>
      <c r="Q16" s="19">
        <v>0</v>
      </c>
      <c r="R16" s="19">
        <v>0</v>
      </c>
      <c r="S16" s="19">
        <v>0</v>
      </c>
      <c r="T16" s="19">
        <f t="shared" si="0"/>
        <v>32000</v>
      </c>
    </row>
    <row r="17" spans="2:20" s="5" customFormat="1" x14ac:dyDescent="0.2">
      <c r="B17" s="15">
        <v>2000</v>
      </c>
      <c r="C17" s="16">
        <v>2211</v>
      </c>
      <c r="D17" s="17" t="s">
        <v>12</v>
      </c>
      <c r="E17" s="19">
        <f>360000+360000+291672+390000</f>
        <v>1401672</v>
      </c>
      <c r="F17" s="19">
        <v>75000</v>
      </c>
      <c r="G17" s="19">
        <v>178330</v>
      </c>
      <c r="H17" s="19">
        <v>108000</v>
      </c>
      <c r="I17" s="19">
        <f>56233+24000+24000</f>
        <v>104233</v>
      </c>
      <c r="J17" s="19">
        <v>515155</v>
      </c>
      <c r="K17" s="19">
        <v>30028.33</v>
      </c>
      <c r="L17" s="19">
        <v>28000</v>
      </c>
      <c r="M17" s="19">
        <v>102000</v>
      </c>
      <c r="N17" s="19">
        <v>182100</v>
      </c>
      <c r="O17" s="20">
        <v>29120</v>
      </c>
      <c r="P17" s="19">
        <v>74400</v>
      </c>
      <c r="Q17" s="19">
        <v>119960</v>
      </c>
      <c r="R17" s="23">
        <v>7657918</v>
      </c>
      <c r="S17" s="19">
        <v>579000</v>
      </c>
      <c r="T17" s="19">
        <f t="shared" si="0"/>
        <v>11184916.33</v>
      </c>
    </row>
    <row r="18" spans="2:20" s="5" customFormat="1" x14ac:dyDescent="0.2">
      <c r="B18" s="15">
        <v>2000</v>
      </c>
      <c r="C18" s="16">
        <v>2212</v>
      </c>
      <c r="D18" s="17" t="s">
        <v>13</v>
      </c>
      <c r="E18" s="19">
        <v>0</v>
      </c>
      <c r="F18" s="19">
        <v>0</v>
      </c>
      <c r="G18" s="19">
        <v>932400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0">
        <v>0</v>
      </c>
      <c r="P18" s="19">
        <v>0</v>
      </c>
      <c r="Q18" s="19">
        <v>0</v>
      </c>
      <c r="R18" s="23">
        <v>138084144</v>
      </c>
      <c r="S18" s="19">
        <v>0</v>
      </c>
      <c r="T18" s="19">
        <f t="shared" si="0"/>
        <v>139016544</v>
      </c>
    </row>
    <row r="19" spans="2:20" s="5" customFormat="1" x14ac:dyDescent="0.2">
      <c r="B19" s="15">
        <v>2000</v>
      </c>
      <c r="C19" s="16">
        <v>2221</v>
      </c>
      <c r="D19" s="17" t="s">
        <v>14</v>
      </c>
      <c r="E19" s="19">
        <v>0</v>
      </c>
      <c r="F19" s="19">
        <v>0</v>
      </c>
      <c r="G19" s="19">
        <v>0</v>
      </c>
      <c r="H19" s="19">
        <v>78000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  <c r="P19" s="19">
        <v>0</v>
      </c>
      <c r="Q19" s="19">
        <v>0</v>
      </c>
      <c r="R19" s="23">
        <v>1500000</v>
      </c>
      <c r="S19" s="19">
        <v>0</v>
      </c>
      <c r="T19" s="19">
        <f t="shared" si="0"/>
        <v>1578000</v>
      </c>
    </row>
    <row r="20" spans="2:20" s="5" customFormat="1" x14ac:dyDescent="0.2">
      <c r="B20" s="15">
        <v>2000</v>
      </c>
      <c r="C20" s="16">
        <v>2231</v>
      </c>
      <c r="D20" s="17" t="s">
        <v>15</v>
      </c>
      <c r="E20" s="19">
        <v>0</v>
      </c>
      <c r="F20" s="19">
        <v>0</v>
      </c>
      <c r="G20" s="19">
        <v>18000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  <c r="P20" s="19">
        <v>0</v>
      </c>
      <c r="Q20" s="19">
        <v>0</v>
      </c>
      <c r="R20" s="19">
        <v>0</v>
      </c>
      <c r="S20" s="19">
        <v>0</v>
      </c>
      <c r="T20" s="19">
        <f t="shared" si="0"/>
        <v>18000</v>
      </c>
    </row>
    <row r="21" spans="2:20" s="5" customFormat="1" ht="25.5" x14ac:dyDescent="0.2">
      <c r="B21" s="15">
        <v>2000</v>
      </c>
      <c r="C21" s="16">
        <v>2311</v>
      </c>
      <c r="D21" s="17" t="s">
        <v>16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  <c r="P21" s="19">
        <v>0</v>
      </c>
      <c r="Q21" s="19">
        <v>0</v>
      </c>
      <c r="R21" s="19">
        <v>0</v>
      </c>
      <c r="S21" s="19">
        <v>0</v>
      </c>
      <c r="T21" s="19">
        <f t="shared" si="0"/>
        <v>0</v>
      </c>
    </row>
    <row r="22" spans="2:20" s="5" customFormat="1" x14ac:dyDescent="0.2">
      <c r="B22" s="15">
        <v>2000</v>
      </c>
      <c r="C22" s="16">
        <v>2321</v>
      </c>
      <c r="D22" s="17" t="s">
        <v>17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  <c r="P22" s="19">
        <v>0</v>
      </c>
      <c r="Q22" s="19">
        <v>0</v>
      </c>
      <c r="R22" s="19">
        <v>0</v>
      </c>
      <c r="S22" s="19">
        <v>0</v>
      </c>
      <c r="T22" s="19">
        <f t="shared" si="0"/>
        <v>0</v>
      </c>
    </row>
    <row r="23" spans="2:20" s="5" customFormat="1" x14ac:dyDescent="0.2">
      <c r="B23" s="15">
        <v>2000</v>
      </c>
      <c r="C23" s="16">
        <v>2331</v>
      </c>
      <c r="D23" s="17" t="s">
        <v>18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  <c r="P23" s="19">
        <v>0</v>
      </c>
      <c r="Q23" s="19">
        <v>0</v>
      </c>
      <c r="R23" s="19">
        <v>0</v>
      </c>
      <c r="S23" s="19">
        <v>0</v>
      </c>
      <c r="T23" s="19">
        <f t="shared" si="0"/>
        <v>0</v>
      </c>
    </row>
    <row r="24" spans="2:20" s="5" customFormat="1" ht="25.5" x14ac:dyDescent="0.2">
      <c r="B24" s="15">
        <v>2000</v>
      </c>
      <c r="C24" s="16">
        <v>2341</v>
      </c>
      <c r="D24" s="17" t="s">
        <v>19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20">
        <v>0</v>
      </c>
      <c r="P24" s="19">
        <v>0</v>
      </c>
      <c r="Q24" s="19">
        <v>0</v>
      </c>
      <c r="R24" s="19">
        <v>0</v>
      </c>
      <c r="S24" s="19">
        <v>0</v>
      </c>
      <c r="T24" s="19">
        <f t="shared" si="0"/>
        <v>0</v>
      </c>
    </row>
    <row r="25" spans="2:20" s="5" customFormat="1" ht="25.5" x14ac:dyDescent="0.2">
      <c r="B25" s="15">
        <v>2000</v>
      </c>
      <c r="C25" s="16">
        <v>2351</v>
      </c>
      <c r="D25" s="17" t="s">
        <v>20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20">
        <v>0</v>
      </c>
      <c r="P25" s="19">
        <v>0</v>
      </c>
      <c r="Q25" s="19">
        <v>0</v>
      </c>
      <c r="R25" s="19">
        <v>0</v>
      </c>
      <c r="S25" s="19">
        <v>0</v>
      </c>
      <c r="T25" s="19">
        <f t="shared" si="0"/>
        <v>0</v>
      </c>
    </row>
    <row r="26" spans="2:20" s="5" customFormat="1" ht="25.5" x14ac:dyDescent="0.2">
      <c r="B26" s="15">
        <v>2000</v>
      </c>
      <c r="C26" s="16">
        <v>2361</v>
      </c>
      <c r="D26" s="17" t="s">
        <v>21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P26" s="19">
        <v>0</v>
      </c>
      <c r="Q26" s="19">
        <v>0</v>
      </c>
      <c r="R26" s="19">
        <v>0</v>
      </c>
      <c r="S26" s="19">
        <v>0</v>
      </c>
      <c r="T26" s="19">
        <f t="shared" si="0"/>
        <v>0</v>
      </c>
    </row>
    <row r="27" spans="2:20" s="5" customFormat="1" x14ac:dyDescent="0.2">
      <c r="B27" s="15">
        <v>2000</v>
      </c>
      <c r="C27" s="16">
        <v>2371</v>
      </c>
      <c r="D27" s="17" t="s">
        <v>22</v>
      </c>
      <c r="E27" s="19">
        <v>0</v>
      </c>
      <c r="F27" s="19">
        <v>0</v>
      </c>
      <c r="G27" s="19">
        <v>12567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  <c r="P27" s="19">
        <v>0</v>
      </c>
      <c r="Q27" s="19">
        <v>0</v>
      </c>
      <c r="R27" s="19">
        <v>0</v>
      </c>
      <c r="S27" s="19">
        <v>0</v>
      </c>
      <c r="T27" s="19">
        <f t="shared" si="0"/>
        <v>12567</v>
      </c>
    </row>
    <row r="28" spans="2:20" s="5" customFormat="1" x14ac:dyDescent="0.2">
      <c r="B28" s="15">
        <v>2000</v>
      </c>
      <c r="C28" s="16">
        <v>2381</v>
      </c>
      <c r="D28" s="17" t="s">
        <v>23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0">
        <v>0</v>
      </c>
      <c r="P28" s="19">
        <v>0</v>
      </c>
      <c r="Q28" s="19">
        <v>0</v>
      </c>
      <c r="R28" s="19">
        <v>0</v>
      </c>
      <c r="S28" s="19">
        <v>0</v>
      </c>
      <c r="T28" s="19">
        <f t="shared" si="0"/>
        <v>0</v>
      </c>
    </row>
    <row r="29" spans="2:20" s="5" customFormat="1" x14ac:dyDescent="0.2">
      <c r="B29" s="15">
        <v>2000</v>
      </c>
      <c r="C29" s="16">
        <v>2391</v>
      </c>
      <c r="D29" s="17" t="s">
        <v>24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  <c r="P29" s="19">
        <v>0</v>
      </c>
      <c r="Q29" s="19">
        <v>0</v>
      </c>
      <c r="R29" s="19">
        <v>0</v>
      </c>
      <c r="S29" s="19">
        <v>0</v>
      </c>
      <c r="T29" s="19">
        <f t="shared" si="0"/>
        <v>0</v>
      </c>
    </row>
    <row r="30" spans="2:20" s="5" customFormat="1" x14ac:dyDescent="0.2">
      <c r="B30" s="15">
        <v>2000</v>
      </c>
      <c r="C30" s="16">
        <v>2411</v>
      </c>
      <c r="D30" s="17" t="s">
        <v>25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  <c r="P30" s="19">
        <v>0</v>
      </c>
      <c r="Q30" s="19">
        <v>0</v>
      </c>
      <c r="R30" s="19">
        <v>0</v>
      </c>
      <c r="S30" s="19">
        <v>0</v>
      </c>
      <c r="T30" s="19">
        <f t="shared" si="0"/>
        <v>0</v>
      </c>
    </row>
    <row r="31" spans="2:20" s="5" customFormat="1" x14ac:dyDescent="0.2">
      <c r="B31" s="15">
        <v>2000</v>
      </c>
      <c r="C31" s="16">
        <v>2421</v>
      </c>
      <c r="D31" s="17" t="s">
        <v>26</v>
      </c>
      <c r="E31" s="19">
        <v>0</v>
      </c>
      <c r="F31" s="19">
        <v>0</v>
      </c>
      <c r="G31" s="19">
        <v>2345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  <c r="P31" s="19">
        <v>0</v>
      </c>
      <c r="Q31" s="19">
        <v>0</v>
      </c>
      <c r="R31" s="23">
        <v>211102</v>
      </c>
      <c r="S31" s="19">
        <v>3000</v>
      </c>
      <c r="T31" s="19">
        <f t="shared" si="0"/>
        <v>216447</v>
      </c>
    </row>
    <row r="32" spans="2:20" s="5" customFormat="1" x14ac:dyDescent="0.2">
      <c r="B32" s="15">
        <v>2000</v>
      </c>
      <c r="C32" s="16">
        <v>2431</v>
      </c>
      <c r="D32" s="17" t="s">
        <v>27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  <c r="P32" s="19">
        <v>0</v>
      </c>
      <c r="Q32" s="19">
        <v>0</v>
      </c>
      <c r="R32" s="19">
        <v>0</v>
      </c>
      <c r="S32" s="19">
        <v>12000</v>
      </c>
      <c r="T32" s="19">
        <f t="shared" si="0"/>
        <v>12000</v>
      </c>
    </row>
    <row r="33" spans="2:20" s="5" customFormat="1" x14ac:dyDescent="0.2">
      <c r="B33" s="15">
        <v>2000</v>
      </c>
      <c r="C33" s="16">
        <v>2441</v>
      </c>
      <c r="D33" s="17" t="s">
        <v>28</v>
      </c>
      <c r="E33" s="19">
        <v>0</v>
      </c>
      <c r="F33" s="19">
        <v>0</v>
      </c>
      <c r="G33" s="19">
        <v>29326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20">
        <v>0</v>
      </c>
      <c r="P33" s="19">
        <v>0</v>
      </c>
      <c r="Q33" s="19">
        <v>0</v>
      </c>
      <c r="R33" s="19">
        <v>0</v>
      </c>
      <c r="S33" s="19">
        <v>20000</v>
      </c>
      <c r="T33" s="19">
        <f t="shared" si="0"/>
        <v>49326</v>
      </c>
    </row>
    <row r="34" spans="2:20" s="5" customFormat="1" x14ac:dyDescent="0.2">
      <c r="B34" s="15">
        <v>2000</v>
      </c>
      <c r="C34" s="16">
        <v>2451</v>
      </c>
      <c r="D34" s="17" t="s">
        <v>29</v>
      </c>
      <c r="E34" s="19">
        <v>60000</v>
      </c>
      <c r="F34" s="19">
        <v>0</v>
      </c>
      <c r="G34" s="19">
        <v>3665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3000</v>
      </c>
      <c r="O34" s="20">
        <v>0</v>
      </c>
      <c r="P34" s="19">
        <v>0</v>
      </c>
      <c r="Q34" s="19">
        <v>0</v>
      </c>
      <c r="R34" s="19">
        <v>0</v>
      </c>
      <c r="S34" s="19">
        <v>0</v>
      </c>
      <c r="T34" s="19">
        <f t="shared" si="0"/>
        <v>66665</v>
      </c>
    </row>
    <row r="35" spans="2:20" s="5" customFormat="1" x14ac:dyDescent="0.2">
      <c r="B35" s="15">
        <v>2000</v>
      </c>
      <c r="C35" s="16">
        <v>2461</v>
      </c>
      <c r="D35" s="17" t="s">
        <v>30</v>
      </c>
      <c r="E35" s="19">
        <f>5000+84000</f>
        <v>89000</v>
      </c>
      <c r="F35" s="19">
        <v>35000</v>
      </c>
      <c r="G35" s="19">
        <v>71199</v>
      </c>
      <c r="H35" s="19">
        <v>0</v>
      </c>
      <c r="I35" s="19">
        <f>0+3000+4200</f>
        <v>7200</v>
      </c>
      <c r="J35" s="19">
        <v>38400</v>
      </c>
      <c r="K35" s="19">
        <v>0</v>
      </c>
      <c r="L35" s="19">
        <v>5500</v>
      </c>
      <c r="M35" s="19">
        <v>20500</v>
      </c>
      <c r="N35" s="19">
        <v>30000</v>
      </c>
      <c r="O35" s="20">
        <v>0</v>
      </c>
      <c r="P35" s="19">
        <v>0</v>
      </c>
      <c r="Q35" s="19">
        <v>0</v>
      </c>
      <c r="R35" s="23">
        <v>278239</v>
      </c>
      <c r="S35" s="19">
        <v>62600</v>
      </c>
      <c r="T35" s="19">
        <f t="shared" si="0"/>
        <v>637638</v>
      </c>
    </row>
    <row r="36" spans="2:20" s="5" customFormat="1" x14ac:dyDescent="0.2">
      <c r="B36" s="15">
        <v>2000</v>
      </c>
      <c r="C36" s="16">
        <v>2462</v>
      </c>
      <c r="D36" s="17" t="s">
        <v>31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20">
        <v>18084</v>
      </c>
      <c r="P36" s="19">
        <v>0</v>
      </c>
      <c r="Q36" s="19">
        <v>0</v>
      </c>
      <c r="R36" s="19">
        <v>0</v>
      </c>
      <c r="S36" s="19">
        <v>0</v>
      </c>
      <c r="T36" s="19">
        <f t="shared" si="0"/>
        <v>18084</v>
      </c>
    </row>
    <row r="37" spans="2:20" s="5" customFormat="1" x14ac:dyDescent="0.2">
      <c r="B37" s="15">
        <v>2000</v>
      </c>
      <c r="C37" s="16">
        <v>2471</v>
      </c>
      <c r="D37" s="17" t="s">
        <v>32</v>
      </c>
      <c r="E37" s="19">
        <v>60000</v>
      </c>
      <c r="F37" s="19">
        <v>10000</v>
      </c>
      <c r="G37" s="19">
        <v>28250</v>
      </c>
      <c r="H37" s="19">
        <v>0</v>
      </c>
      <c r="I37" s="19">
        <v>0</v>
      </c>
      <c r="J37" s="19">
        <v>3000</v>
      </c>
      <c r="K37" s="19">
        <v>0</v>
      </c>
      <c r="L37" s="19">
        <v>0</v>
      </c>
      <c r="M37" s="19">
        <v>0</v>
      </c>
      <c r="N37" s="19">
        <v>12000</v>
      </c>
      <c r="O37" s="20">
        <v>0</v>
      </c>
      <c r="P37" s="19">
        <v>0</v>
      </c>
      <c r="Q37" s="19">
        <v>0</v>
      </c>
      <c r="R37" s="23">
        <v>275700</v>
      </c>
      <c r="S37" s="19">
        <v>22040</v>
      </c>
      <c r="T37" s="19">
        <f t="shared" si="0"/>
        <v>410990</v>
      </c>
    </row>
    <row r="38" spans="2:20" s="5" customFormat="1" x14ac:dyDescent="0.2">
      <c r="B38" s="15">
        <v>2000</v>
      </c>
      <c r="C38" s="16">
        <v>2481</v>
      </c>
      <c r="D38" s="17" t="s">
        <v>33</v>
      </c>
      <c r="E38" s="19">
        <v>38000</v>
      </c>
      <c r="F38" s="19">
        <v>0</v>
      </c>
      <c r="G38" s="19">
        <v>10000</v>
      </c>
      <c r="H38" s="19">
        <v>0</v>
      </c>
      <c r="I38" s="19">
        <f>0+2000+0</f>
        <v>2000</v>
      </c>
      <c r="J38" s="19">
        <v>28663</v>
      </c>
      <c r="K38" s="19">
        <v>0</v>
      </c>
      <c r="L38" s="19">
        <v>0</v>
      </c>
      <c r="M38" s="19">
        <v>0</v>
      </c>
      <c r="N38" s="19">
        <v>0</v>
      </c>
      <c r="O38" s="20">
        <v>0</v>
      </c>
      <c r="P38" s="19">
        <v>0</v>
      </c>
      <c r="Q38" s="19">
        <v>0</v>
      </c>
      <c r="R38" s="19">
        <v>0</v>
      </c>
      <c r="S38" s="19">
        <v>12500</v>
      </c>
      <c r="T38" s="19">
        <f t="shared" si="0"/>
        <v>91163</v>
      </c>
    </row>
    <row r="39" spans="2:20" s="5" customFormat="1" x14ac:dyDescent="0.2">
      <c r="B39" s="15">
        <v>2000</v>
      </c>
      <c r="C39" s="16">
        <v>2491</v>
      </c>
      <c r="D39" s="17" t="s">
        <v>34</v>
      </c>
      <c r="E39" s="19">
        <v>72000</v>
      </c>
      <c r="F39" s="19">
        <v>9996</v>
      </c>
      <c r="G39" s="19">
        <v>168056</v>
      </c>
      <c r="H39" s="19">
        <v>0</v>
      </c>
      <c r="I39" s="19">
        <f>0+3000+10000</f>
        <v>13000</v>
      </c>
      <c r="J39" s="19">
        <v>61311</v>
      </c>
      <c r="K39" s="19">
        <v>0</v>
      </c>
      <c r="L39" s="19">
        <v>10000</v>
      </c>
      <c r="M39" s="19">
        <v>0</v>
      </c>
      <c r="N39" s="19">
        <v>23000</v>
      </c>
      <c r="O39" s="20">
        <v>0</v>
      </c>
      <c r="P39" s="19">
        <v>0</v>
      </c>
      <c r="Q39" s="19">
        <v>0</v>
      </c>
      <c r="R39" s="23">
        <v>249051</v>
      </c>
      <c r="S39" s="19">
        <v>203050</v>
      </c>
      <c r="T39" s="19">
        <f t="shared" si="0"/>
        <v>809464</v>
      </c>
    </row>
    <row r="40" spans="2:20" s="5" customFormat="1" x14ac:dyDescent="0.2">
      <c r="B40" s="15">
        <v>2000</v>
      </c>
      <c r="C40" s="16">
        <v>2511</v>
      </c>
      <c r="D40" s="17" t="s">
        <v>35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2000</v>
      </c>
      <c r="K40" s="19">
        <v>0</v>
      </c>
      <c r="L40" s="19">
        <v>0</v>
      </c>
      <c r="M40" s="19">
        <v>0</v>
      </c>
      <c r="N40" s="19">
        <v>0</v>
      </c>
      <c r="O40" s="20">
        <v>0</v>
      </c>
      <c r="P40" s="19">
        <v>0</v>
      </c>
      <c r="Q40" s="19">
        <v>0</v>
      </c>
      <c r="R40" s="19">
        <v>0</v>
      </c>
      <c r="S40" s="19">
        <v>0</v>
      </c>
      <c r="T40" s="19">
        <f t="shared" si="0"/>
        <v>2000</v>
      </c>
    </row>
    <row r="41" spans="2:20" s="5" customFormat="1" x14ac:dyDescent="0.2">
      <c r="B41" s="15">
        <v>2000</v>
      </c>
      <c r="C41" s="16">
        <v>2521</v>
      </c>
      <c r="D41" s="17" t="s">
        <v>36</v>
      </c>
      <c r="E41" s="19">
        <v>0</v>
      </c>
      <c r="F41" s="19">
        <v>0</v>
      </c>
      <c r="G41" s="19">
        <v>18209</v>
      </c>
      <c r="H41" s="19">
        <v>0</v>
      </c>
      <c r="I41" s="19">
        <v>0</v>
      </c>
      <c r="J41" s="19">
        <v>0</v>
      </c>
      <c r="K41" s="19">
        <v>0</v>
      </c>
      <c r="L41" s="19">
        <v>8200</v>
      </c>
      <c r="M41" s="19">
        <v>0</v>
      </c>
      <c r="N41" s="19">
        <v>0</v>
      </c>
      <c r="O41" s="20">
        <v>0</v>
      </c>
      <c r="P41" s="19">
        <v>0</v>
      </c>
      <c r="Q41" s="19">
        <v>0</v>
      </c>
      <c r="R41" s="19">
        <v>0</v>
      </c>
      <c r="S41" s="19">
        <v>0</v>
      </c>
      <c r="T41" s="19">
        <f t="shared" si="0"/>
        <v>26409</v>
      </c>
    </row>
    <row r="42" spans="2:20" s="5" customFormat="1" x14ac:dyDescent="0.2">
      <c r="B42" s="15">
        <v>2000</v>
      </c>
      <c r="C42" s="16">
        <v>2531</v>
      </c>
      <c r="D42" s="17" t="s">
        <v>37</v>
      </c>
      <c r="E42" s="19">
        <v>0</v>
      </c>
      <c r="F42" s="19">
        <v>0</v>
      </c>
      <c r="G42" s="19">
        <v>40600</v>
      </c>
      <c r="H42" s="19">
        <v>0</v>
      </c>
      <c r="I42" s="19">
        <f>0+1000+0</f>
        <v>1000</v>
      </c>
      <c r="J42" s="19">
        <v>3000</v>
      </c>
      <c r="K42" s="19">
        <v>0</v>
      </c>
      <c r="L42" s="19">
        <v>0</v>
      </c>
      <c r="M42" s="19">
        <v>0</v>
      </c>
      <c r="N42" s="19">
        <v>0</v>
      </c>
      <c r="O42" s="20">
        <v>0</v>
      </c>
      <c r="P42" s="19">
        <v>0</v>
      </c>
      <c r="Q42" s="19">
        <v>0</v>
      </c>
      <c r="R42" s="23">
        <v>2001250</v>
      </c>
      <c r="S42" s="19">
        <v>0</v>
      </c>
      <c r="T42" s="19">
        <f t="shared" si="0"/>
        <v>2045850</v>
      </c>
    </row>
    <row r="43" spans="2:20" s="5" customFormat="1" x14ac:dyDescent="0.2">
      <c r="B43" s="15">
        <v>2000</v>
      </c>
      <c r="C43" s="16">
        <v>2541</v>
      </c>
      <c r="D43" s="17" t="s">
        <v>38</v>
      </c>
      <c r="E43" s="19">
        <v>0</v>
      </c>
      <c r="F43" s="19">
        <v>0</v>
      </c>
      <c r="G43" s="19">
        <v>12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20">
        <v>0</v>
      </c>
      <c r="P43" s="19">
        <v>0</v>
      </c>
      <c r="Q43" s="19">
        <v>0</v>
      </c>
      <c r="R43" s="23">
        <v>2002200</v>
      </c>
      <c r="S43" s="19">
        <v>20510</v>
      </c>
      <c r="T43" s="19">
        <f t="shared" si="0"/>
        <v>2022722</v>
      </c>
    </row>
    <row r="44" spans="2:20" s="5" customFormat="1" x14ac:dyDescent="0.2">
      <c r="B44" s="15">
        <v>2000</v>
      </c>
      <c r="C44" s="16">
        <v>2551</v>
      </c>
      <c r="D44" s="17" t="s">
        <v>39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20">
        <v>0</v>
      </c>
      <c r="P44" s="19">
        <v>0</v>
      </c>
      <c r="Q44" s="19">
        <v>0</v>
      </c>
      <c r="R44" s="19">
        <v>0</v>
      </c>
      <c r="S44" s="19">
        <v>0</v>
      </c>
      <c r="T44" s="19">
        <f t="shared" si="0"/>
        <v>0</v>
      </c>
    </row>
    <row r="45" spans="2:20" s="5" customFormat="1" x14ac:dyDescent="0.2">
      <c r="B45" s="15">
        <v>2000</v>
      </c>
      <c r="C45" s="16">
        <v>2561</v>
      </c>
      <c r="D45" s="17" t="s">
        <v>40</v>
      </c>
      <c r="E45" s="19">
        <v>0</v>
      </c>
      <c r="F45" s="19">
        <v>6000</v>
      </c>
      <c r="G45" s="19">
        <v>11728</v>
      </c>
      <c r="H45" s="19">
        <v>20400</v>
      </c>
      <c r="I45" s="19">
        <f>0+1000+0</f>
        <v>1000</v>
      </c>
      <c r="J45" s="19">
        <v>13500</v>
      </c>
      <c r="K45" s="19">
        <v>0</v>
      </c>
      <c r="L45" s="19">
        <v>0</v>
      </c>
      <c r="M45" s="19">
        <v>0</v>
      </c>
      <c r="N45" s="19">
        <v>0</v>
      </c>
      <c r="O45" s="20">
        <v>0</v>
      </c>
      <c r="P45" s="19">
        <v>0</v>
      </c>
      <c r="Q45" s="19">
        <v>0</v>
      </c>
      <c r="R45" s="23">
        <v>157100</v>
      </c>
      <c r="S45" s="19">
        <v>2000</v>
      </c>
      <c r="T45" s="19">
        <f t="shared" si="0"/>
        <v>211728</v>
      </c>
    </row>
    <row r="46" spans="2:20" s="5" customFormat="1" x14ac:dyDescent="0.2">
      <c r="B46" s="15">
        <v>2000</v>
      </c>
      <c r="C46" s="16">
        <v>2591</v>
      </c>
      <c r="D46" s="17" t="s">
        <v>41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20">
        <v>0</v>
      </c>
      <c r="P46" s="19">
        <v>0</v>
      </c>
      <c r="Q46" s="19">
        <v>0</v>
      </c>
      <c r="R46" s="19">
        <v>0</v>
      </c>
      <c r="S46" s="19">
        <v>30000</v>
      </c>
      <c r="T46" s="19">
        <f t="shared" si="0"/>
        <v>30000</v>
      </c>
    </row>
    <row r="47" spans="2:20" s="5" customFormat="1" x14ac:dyDescent="0.2">
      <c r="B47" s="15">
        <v>2000</v>
      </c>
      <c r="C47" s="16">
        <v>2611</v>
      </c>
      <c r="D47" s="17" t="s">
        <v>42</v>
      </c>
      <c r="E47" s="19">
        <f>480000+720000+35000+60000+120000+60000+480000+600000</f>
        <v>2555000</v>
      </c>
      <c r="F47" s="19">
        <v>180240</v>
      </c>
      <c r="G47" s="19">
        <v>305460</v>
      </c>
      <c r="H47" s="19">
        <v>815976</v>
      </c>
      <c r="I47" s="19">
        <f>528000+84000+204000</f>
        <v>816000</v>
      </c>
      <c r="J47" s="19">
        <v>1431132</v>
      </c>
      <c r="K47" s="19">
        <v>410145.52</v>
      </c>
      <c r="L47" s="19">
        <v>979524</v>
      </c>
      <c r="M47" s="19">
        <v>159500</v>
      </c>
      <c r="N47" s="19">
        <v>1124892</v>
      </c>
      <c r="O47" s="20">
        <v>268380</v>
      </c>
      <c r="P47" s="19">
        <v>240000</v>
      </c>
      <c r="Q47" s="19">
        <v>540060</v>
      </c>
      <c r="R47" s="23">
        <v>63746137</v>
      </c>
      <c r="S47" s="19">
        <v>1165056</v>
      </c>
      <c r="T47" s="19">
        <f t="shared" si="0"/>
        <v>74737502.519999996</v>
      </c>
    </row>
    <row r="48" spans="2:20" s="5" customFormat="1" x14ac:dyDescent="0.2">
      <c r="B48" s="15">
        <v>2000</v>
      </c>
      <c r="C48" s="16">
        <v>2612</v>
      </c>
      <c r="D48" s="17" t="s">
        <v>43</v>
      </c>
      <c r="E48" s="19">
        <f>5000+10000+20000+48000</f>
        <v>83000</v>
      </c>
      <c r="F48" s="19">
        <v>3000</v>
      </c>
      <c r="G48" s="19">
        <v>11728</v>
      </c>
      <c r="H48" s="19">
        <v>38892</v>
      </c>
      <c r="I48" s="19">
        <f>32000+3000+0</f>
        <v>35000</v>
      </c>
      <c r="J48" s="19">
        <v>36836</v>
      </c>
      <c r="K48" s="19">
        <v>0</v>
      </c>
      <c r="L48" s="19">
        <v>36808</v>
      </c>
      <c r="M48" s="19">
        <v>61600</v>
      </c>
      <c r="N48" s="19">
        <v>40200</v>
      </c>
      <c r="O48" s="20">
        <v>0</v>
      </c>
      <c r="P48" s="19">
        <v>0</v>
      </c>
      <c r="Q48" s="19">
        <v>0</v>
      </c>
      <c r="R48" s="23">
        <v>250000</v>
      </c>
      <c r="S48" s="19">
        <v>81000</v>
      </c>
      <c r="T48" s="19">
        <f t="shared" si="0"/>
        <v>678064</v>
      </c>
    </row>
    <row r="49" spans="2:20" s="5" customFormat="1" x14ac:dyDescent="0.2">
      <c r="B49" s="15">
        <v>2000</v>
      </c>
      <c r="C49" s="16">
        <v>2621</v>
      </c>
      <c r="D49" s="17" t="s">
        <v>44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20">
        <v>0</v>
      </c>
      <c r="P49" s="19">
        <v>0</v>
      </c>
      <c r="Q49" s="19">
        <v>0</v>
      </c>
      <c r="R49" s="19">
        <v>0</v>
      </c>
      <c r="S49" s="19">
        <v>0</v>
      </c>
      <c r="T49" s="19">
        <f t="shared" si="0"/>
        <v>0</v>
      </c>
    </row>
    <row r="50" spans="2:20" s="5" customFormat="1" x14ac:dyDescent="0.2">
      <c r="B50" s="15">
        <v>2000</v>
      </c>
      <c r="C50" s="16">
        <v>2711</v>
      </c>
      <c r="D50" s="17" t="s">
        <v>45</v>
      </c>
      <c r="E50" s="19">
        <v>36000</v>
      </c>
      <c r="F50" s="19">
        <v>0</v>
      </c>
      <c r="G50" s="19">
        <v>0</v>
      </c>
      <c r="H50" s="19">
        <v>0</v>
      </c>
      <c r="I50" s="19">
        <f>0+10000+26000</f>
        <v>36000</v>
      </c>
      <c r="J50" s="19">
        <v>0</v>
      </c>
      <c r="K50" s="19">
        <v>0</v>
      </c>
      <c r="L50" s="19">
        <v>70300</v>
      </c>
      <c r="M50" s="19">
        <v>0</v>
      </c>
      <c r="N50" s="19">
        <v>0</v>
      </c>
      <c r="O50" s="20">
        <v>0</v>
      </c>
      <c r="P50" s="19">
        <v>0</v>
      </c>
      <c r="Q50" s="19">
        <v>0</v>
      </c>
      <c r="R50" s="23">
        <v>218905</v>
      </c>
      <c r="S50" s="19">
        <v>50000</v>
      </c>
      <c r="T50" s="19">
        <f t="shared" si="0"/>
        <v>411205</v>
      </c>
    </row>
    <row r="51" spans="2:20" s="5" customFormat="1" x14ac:dyDescent="0.2">
      <c r="B51" s="15">
        <v>2000</v>
      </c>
      <c r="C51" s="16">
        <v>2712</v>
      </c>
      <c r="D51" s="17" t="s">
        <v>46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20">
        <v>0</v>
      </c>
      <c r="P51" s="19">
        <v>0</v>
      </c>
      <c r="Q51" s="19">
        <v>0</v>
      </c>
      <c r="R51" s="19">
        <v>0</v>
      </c>
      <c r="S51" s="19">
        <v>0</v>
      </c>
      <c r="T51" s="19">
        <f t="shared" si="0"/>
        <v>0</v>
      </c>
    </row>
    <row r="52" spans="2:20" s="5" customFormat="1" x14ac:dyDescent="0.2">
      <c r="B52" s="15">
        <v>2000</v>
      </c>
      <c r="C52" s="16">
        <v>2721</v>
      </c>
      <c r="D52" s="17" t="s">
        <v>47</v>
      </c>
      <c r="E52" s="19">
        <f>50000+60000</f>
        <v>110000</v>
      </c>
      <c r="F52" s="19">
        <v>0</v>
      </c>
      <c r="G52" s="19">
        <v>130000</v>
      </c>
      <c r="H52" s="19">
        <v>12000</v>
      </c>
      <c r="I52" s="19">
        <v>0</v>
      </c>
      <c r="J52" s="19">
        <v>87290</v>
      </c>
      <c r="K52" s="19">
        <v>0</v>
      </c>
      <c r="L52" s="19">
        <v>13000</v>
      </c>
      <c r="M52" s="19">
        <v>0</v>
      </c>
      <c r="N52" s="19">
        <v>129000</v>
      </c>
      <c r="O52" s="20">
        <v>0</v>
      </c>
      <c r="P52" s="19">
        <v>66000</v>
      </c>
      <c r="Q52" s="19">
        <v>0</v>
      </c>
      <c r="R52" s="23">
        <v>190955</v>
      </c>
      <c r="S52" s="19">
        <v>5000</v>
      </c>
      <c r="T52" s="19">
        <f t="shared" si="0"/>
        <v>743245</v>
      </c>
    </row>
    <row r="53" spans="2:20" s="5" customFormat="1" x14ac:dyDescent="0.2">
      <c r="B53" s="15">
        <v>2000</v>
      </c>
      <c r="C53" s="16">
        <v>2731</v>
      </c>
      <c r="D53" s="17" t="s">
        <v>48</v>
      </c>
      <c r="E53" s="19">
        <v>24000</v>
      </c>
      <c r="F53" s="19">
        <v>0</v>
      </c>
      <c r="G53" s="19">
        <v>0</v>
      </c>
      <c r="H53" s="19">
        <v>0</v>
      </c>
      <c r="I53" s="19">
        <f>0+0+12500</f>
        <v>12500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20">
        <v>0</v>
      </c>
      <c r="P53" s="19">
        <v>0</v>
      </c>
      <c r="Q53" s="19">
        <v>0</v>
      </c>
      <c r="R53" s="19">
        <v>0</v>
      </c>
      <c r="S53" s="19">
        <v>2800</v>
      </c>
      <c r="T53" s="19">
        <f t="shared" si="0"/>
        <v>39300</v>
      </c>
    </row>
    <row r="54" spans="2:20" s="5" customFormat="1" x14ac:dyDescent="0.2">
      <c r="B54" s="15">
        <v>2000</v>
      </c>
      <c r="C54" s="16">
        <v>2741</v>
      </c>
      <c r="D54" s="17" t="s">
        <v>49</v>
      </c>
      <c r="E54" s="19">
        <v>0</v>
      </c>
      <c r="F54" s="19">
        <v>0</v>
      </c>
      <c r="G54" s="19">
        <v>14000</v>
      </c>
      <c r="H54" s="19">
        <v>0</v>
      </c>
      <c r="I54" s="19">
        <f>0+0+6000</f>
        <v>6000</v>
      </c>
      <c r="J54" s="19">
        <v>0</v>
      </c>
      <c r="K54" s="19">
        <v>0</v>
      </c>
      <c r="L54" s="19">
        <v>0</v>
      </c>
      <c r="M54" s="19">
        <v>0</v>
      </c>
      <c r="N54" s="19">
        <v>1000</v>
      </c>
      <c r="O54" s="20">
        <v>0</v>
      </c>
      <c r="P54" s="19">
        <v>0</v>
      </c>
      <c r="Q54" s="19">
        <v>0</v>
      </c>
      <c r="R54" s="19">
        <v>0</v>
      </c>
      <c r="S54" s="19">
        <v>3010</v>
      </c>
      <c r="T54" s="19">
        <f t="shared" si="0"/>
        <v>24010</v>
      </c>
    </row>
    <row r="55" spans="2:20" s="5" customFormat="1" x14ac:dyDescent="0.2">
      <c r="B55" s="15">
        <v>2000</v>
      </c>
      <c r="C55" s="16">
        <v>2751</v>
      </c>
      <c r="D55" s="17" t="s">
        <v>50</v>
      </c>
      <c r="E55" s="19">
        <v>0</v>
      </c>
      <c r="F55" s="19">
        <v>0</v>
      </c>
      <c r="G55" s="19">
        <v>10000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20">
        <v>0</v>
      </c>
      <c r="P55" s="19">
        <v>0</v>
      </c>
      <c r="Q55" s="19">
        <v>0</v>
      </c>
      <c r="R55" s="23">
        <v>167955</v>
      </c>
      <c r="S55" s="19">
        <v>0</v>
      </c>
      <c r="T55" s="19">
        <f t="shared" si="0"/>
        <v>177955</v>
      </c>
    </row>
    <row r="56" spans="2:20" s="5" customFormat="1" x14ac:dyDescent="0.2">
      <c r="B56" s="15">
        <v>2000</v>
      </c>
      <c r="C56" s="16">
        <v>2811</v>
      </c>
      <c r="D56" s="17" t="s">
        <v>51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20">
        <v>0</v>
      </c>
      <c r="P56" s="19">
        <v>0</v>
      </c>
      <c r="Q56" s="19">
        <v>0</v>
      </c>
      <c r="R56" s="19">
        <v>0</v>
      </c>
      <c r="S56" s="19">
        <v>0</v>
      </c>
      <c r="T56" s="19">
        <f t="shared" si="0"/>
        <v>0</v>
      </c>
    </row>
    <row r="57" spans="2:20" s="5" customFormat="1" x14ac:dyDescent="0.2">
      <c r="B57" s="15">
        <v>2000</v>
      </c>
      <c r="C57" s="16">
        <v>2821</v>
      </c>
      <c r="D57" s="17" t="s">
        <v>52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20">
        <v>0</v>
      </c>
      <c r="P57" s="19">
        <v>0</v>
      </c>
      <c r="Q57" s="19">
        <v>0</v>
      </c>
      <c r="R57" s="19">
        <v>0</v>
      </c>
      <c r="S57" s="19">
        <v>0</v>
      </c>
      <c r="T57" s="19">
        <f t="shared" si="0"/>
        <v>0</v>
      </c>
    </row>
    <row r="58" spans="2:20" s="5" customFormat="1" x14ac:dyDescent="0.2">
      <c r="B58" s="15">
        <v>2000</v>
      </c>
      <c r="C58" s="16">
        <v>2831</v>
      </c>
      <c r="D58" s="17" t="s">
        <v>53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20">
        <v>0</v>
      </c>
      <c r="P58" s="19">
        <v>0</v>
      </c>
      <c r="Q58" s="19">
        <v>0</v>
      </c>
      <c r="R58" s="19">
        <v>0</v>
      </c>
      <c r="S58" s="19">
        <v>0</v>
      </c>
      <c r="T58" s="19">
        <f t="shared" si="0"/>
        <v>0</v>
      </c>
    </row>
    <row r="59" spans="2:20" s="5" customFormat="1" x14ac:dyDescent="0.2">
      <c r="B59" s="15">
        <v>2000</v>
      </c>
      <c r="C59" s="16">
        <v>2911</v>
      </c>
      <c r="D59" s="17" t="s">
        <v>54</v>
      </c>
      <c r="E59" s="19">
        <v>360000</v>
      </c>
      <c r="F59" s="19">
        <v>26205</v>
      </c>
      <c r="G59" s="19">
        <v>141215</v>
      </c>
      <c r="H59" s="19">
        <v>12000</v>
      </c>
      <c r="I59" s="19">
        <f>0+4000+6000</f>
        <v>10000</v>
      </c>
      <c r="J59" s="19">
        <v>20900</v>
      </c>
      <c r="K59" s="19">
        <v>73084.14</v>
      </c>
      <c r="L59" s="19">
        <v>0</v>
      </c>
      <c r="M59" s="19">
        <v>28400</v>
      </c>
      <c r="N59" s="19">
        <v>8000</v>
      </c>
      <c r="O59" s="20">
        <v>0</v>
      </c>
      <c r="P59" s="19">
        <v>1000</v>
      </c>
      <c r="Q59" s="19">
        <v>0</v>
      </c>
      <c r="R59" s="23">
        <v>257744</v>
      </c>
      <c r="S59" s="19">
        <v>104710</v>
      </c>
      <c r="T59" s="19">
        <f t="shared" si="0"/>
        <v>1043258.14</v>
      </c>
    </row>
    <row r="60" spans="2:20" s="5" customFormat="1" x14ac:dyDescent="0.2">
      <c r="B60" s="15">
        <v>2000</v>
      </c>
      <c r="C60" s="16">
        <v>2921</v>
      </c>
      <c r="D60" s="17" t="s">
        <v>55</v>
      </c>
      <c r="E60" s="19">
        <v>36000</v>
      </c>
      <c r="F60" s="19">
        <v>25000</v>
      </c>
      <c r="G60" s="19">
        <v>11840</v>
      </c>
      <c r="H60" s="19">
        <v>0</v>
      </c>
      <c r="I60" s="19">
        <f>0+3000+7445</f>
        <v>10445</v>
      </c>
      <c r="J60" s="19">
        <v>35400</v>
      </c>
      <c r="K60" s="19">
        <v>38370.92</v>
      </c>
      <c r="L60" s="19">
        <v>9290</v>
      </c>
      <c r="M60" s="19">
        <v>31200</v>
      </c>
      <c r="N60" s="19">
        <v>0</v>
      </c>
      <c r="O60" s="20">
        <v>0</v>
      </c>
      <c r="P60" s="19">
        <v>1000</v>
      </c>
      <c r="Q60" s="19">
        <v>0</v>
      </c>
      <c r="R60" s="23">
        <v>111800</v>
      </c>
      <c r="S60" s="19">
        <v>40000</v>
      </c>
      <c r="T60" s="19">
        <f t="shared" si="0"/>
        <v>350345.92</v>
      </c>
    </row>
    <row r="61" spans="2:20" s="5" customFormat="1" ht="25.5" x14ac:dyDescent="0.2">
      <c r="B61" s="15">
        <v>2000</v>
      </c>
      <c r="C61" s="16">
        <v>2931</v>
      </c>
      <c r="D61" s="17" t="s">
        <v>56</v>
      </c>
      <c r="E61" s="19">
        <v>24000</v>
      </c>
      <c r="F61" s="19">
        <v>0</v>
      </c>
      <c r="G61" s="19">
        <v>1730</v>
      </c>
      <c r="H61" s="19">
        <v>0</v>
      </c>
      <c r="I61" s="19">
        <f>0+0+6000</f>
        <v>6000</v>
      </c>
      <c r="J61" s="19">
        <v>0</v>
      </c>
      <c r="K61" s="19">
        <v>23479.29</v>
      </c>
      <c r="L61" s="19">
        <v>0</v>
      </c>
      <c r="M61" s="19">
        <v>0</v>
      </c>
      <c r="N61" s="19">
        <v>0</v>
      </c>
      <c r="O61" s="20">
        <v>0</v>
      </c>
      <c r="P61" s="19">
        <v>0</v>
      </c>
      <c r="Q61" s="19">
        <v>0</v>
      </c>
      <c r="R61" s="19">
        <v>0</v>
      </c>
      <c r="S61" s="19">
        <v>0</v>
      </c>
      <c r="T61" s="19">
        <f t="shared" si="0"/>
        <v>55209.29</v>
      </c>
    </row>
    <row r="62" spans="2:20" s="5" customFormat="1" ht="25.5" x14ac:dyDescent="0.2">
      <c r="B62" s="15">
        <v>2000</v>
      </c>
      <c r="C62" s="16">
        <v>2941</v>
      </c>
      <c r="D62" s="17" t="s">
        <v>57</v>
      </c>
      <c r="E62" s="19">
        <v>480000</v>
      </c>
      <c r="F62" s="19">
        <v>58000</v>
      </c>
      <c r="G62" s="19">
        <v>191904</v>
      </c>
      <c r="H62" s="19">
        <v>18000</v>
      </c>
      <c r="I62" s="19">
        <f>0+10000+7500</f>
        <v>17500</v>
      </c>
      <c r="J62" s="19">
        <v>30900</v>
      </c>
      <c r="K62" s="19">
        <v>25038.02</v>
      </c>
      <c r="L62" s="19">
        <v>2500</v>
      </c>
      <c r="M62" s="19">
        <v>30000</v>
      </c>
      <c r="N62" s="19">
        <v>0</v>
      </c>
      <c r="O62" s="20">
        <v>0</v>
      </c>
      <c r="P62" s="19">
        <v>1200</v>
      </c>
      <c r="Q62" s="19">
        <v>0</v>
      </c>
      <c r="R62" s="19">
        <v>0</v>
      </c>
      <c r="S62" s="19">
        <v>48000</v>
      </c>
      <c r="T62" s="19">
        <f t="shared" si="0"/>
        <v>903042.02</v>
      </c>
    </row>
    <row r="63" spans="2:20" s="5" customFormat="1" ht="25.5" x14ac:dyDescent="0.2">
      <c r="B63" s="15">
        <v>2000</v>
      </c>
      <c r="C63" s="16">
        <v>2951</v>
      </c>
      <c r="D63" s="17" t="s">
        <v>58</v>
      </c>
      <c r="E63" s="19">
        <v>0</v>
      </c>
      <c r="F63" s="19">
        <v>0</v>
      </c>
      <c r="G63" s="19">
        <v>15677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20">
        <v>0</v>
      </c>
      <c r="P63" s="19">
        <v>0</v>
      </c>
      <c r="Q63" s="19">
        <v>0</v>
      </c>
      <c r="R63" s="19">
        <v>0</v>
      </c>
      <c r="S63" s="19">
        <v>0</v>
      </c>
      <c r="T63" s="19">
        <f t="shared" si="0"/>
        <v>15677</v>
      </c>
    </row>
    <row r="64" spans="2:20" s="5" customFormat="1" x14ac:dyDescent="0.2">
      <c r="B64" s="15">
        <v>2000</v>
      </c>
      <c r="C64" s="16">
        <v>2961</v>
      </c>
      <c r="D64" s="17" t="s">
        <v>59</v>
      </c>
      <c r="E64" s="19">
        <f>60000+300000</f>
        <v>360000</v>
      </c>
      <c r="F64" s="19">
        <v>85200</v>
      </c>
      <c r="G64" s="19">
        <v>300000</v>
      </c>
      <c r="H64" s="19">
        <v>236488</v>
      </c>
      <c r="I64" s="19">
        <f>48000+7500+0</f>
        <v>55500</v>
      </c>
      <c r="J64" s="19">
        <v>205100</v>
      </c>
      <c r="K64" s="19">
        <v>124933.68</v>
      </c>
      <c r="L64" s="19">
        <v>206999</v>
      </c>
      <c r="M64" s="19">
        <v>62000</v>
      </c>
      <c r="N64" s="19">
        <v>228000</v>
      </c>
      <c r="O64" s="20">
        <v>12500</v>
      </c>
      <c r="P64" s="19">
        <v>0</v>
      </c>
      <c r="Q64" s="19">
        <v>0</v>
      </c>
      <c r="R64" s="23">
        <v>22878177</v>
      </c>
      <c r="S64" s="19">
        <v>149994</v>
      </c>
      <c r="T64" s="19">
        <f t="shared" si="0"/>
        <v>24904891.68</v>
      </c>
    </row>
    <row r="65" spans="2:20" s="5" customFormat="1" x14ac:dyDescent="0.2">
      <c r="B65" s="15">
        <v>2000</v>
      </c>
      <c r="C65" s="16">
        <v>2962</v>
      </c>
      <c r="D65" s="17" t="s">
        <v>60</v>
      </c>
      <c r="E65" s="19">
        <v>150000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73764.73</v>
      </c>
      <c r="L65" s="19">
        <v>0</v>
      </c>
      <c r="M65" s="19">
        <v>0</v>
      </c>
      <c r="N65" s="19">
        <v>0</v>
      </c>
      <c r="O65" s="20">
        <v>36300</v>
      </c>
      <c r="P65" s="19">
        <v>1200</v>
      </c>
      <c r="Q65" s="19">
        <v>0</v>
      </c>
      <c r="R65" s="19">
        <v>0</v>
      </c>
      <c r="S65" s="19">
        <v>0</v>
      </c>
      <c r="T65" s="19">
        <f t="shared" si="0"/>
        <v>261264.72999999998</v>
      </c>
    </row>
    <row r="66" spans="2:20" s="5" customFormat="1" x14ac:dyDescent="0.2">
      <c r="B66" s="15">
        <v>2000</v>
      </c>
      <c r="C66" s="16">
        <v>2971</v>
      </c>
      <c r="D66" s="17" t="s">
        <v>61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20">
        <v>0</v>
      </c>
      <c r="P66" s="19">
        <v>0</v>
      </c>
      <c r="Q66" s="19">
        <v>0</v>
      </c>
      <c r="R66" s="19">
        <v>0</v>
      </c>
      <c r="S66" s="19">
        <v>0</v>
      </c>
      <c r="T66" s="19">
        <f t="shared" si="0"/>
        <v>0</v>
      </c>
    </row>
    <row r="67" spans="2:20" s="5" customFormat="1" x14ac:dyDescent="0.2">
      <c r="B67" s="15">
        <v>2000</v>
      </c>
      <c r="C67" s="16">
        <v>2981</v>
      </c>
      <c r="D67" s="17" t="s">
        <v>62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2500</v>
      </c>
      <c r="K67" s="19">
        <v>0</v>
      </c>
      <c r="L67" s="19">
        <v>0</v>
      </c>
      <c r="M67" s="19">
        <v>0</v>
      </c>
      <c r="N67" s="19">
        <v>0</v>
      </c>
      <c r="O67" s="20">
        <v>0</v>
      </c>
      <c r="P67" s="19">
        <v>0</v>
      </c>
      <c r="Q67" s="19">
        <v>0</v>
      </c>
      <c r="R67" s="19">
        <v>0</v>
      </c>
      <c r="S67" s="19">
        <v>0</v>
      </c>
      <c r="T67" s="19">
        <f t="shared" si="0"/>
        <v>2500</v>
      </c>
    </row>
    <row r="68" spans="2:20" s="5" customFormat="1" x14ac:dyDescent="0.2">
      <c r="B68" s="15">
        <v>2000</v>
      </c>
      <c r="C68" s="16">
        <v>2991</v>
      </c>
      <c r="D68" s="17" t="s">
        <v>63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20">
        <v>0</v>
      </c>
      <c r="P68" s="19">
        <v>0</v>
      </c>
      <c r="Q68" s="19">
        <v>0</v>
      </c>
      <c r="R68" s="24">
        <v>120600</v>
      </c>
      <c r="S68" s="19">
        <v>25000</v>
      </c>
      <c r="T68" s="19">
        <f t="shared" si="0"/>
        <v>145600</v>
      </c>
    </row>
    <row r="69" spans="2:20" s="5" customFormat="1" ht="19.5" customHeight="1" x14ac:dyDescent="0.2">
      <c r="B69" s="41"/>
      <c r="C69" s="40" t="s">
        <v>215</v>
      </c>
      <c r="D69" s="42" t="s">
        <v>218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19"/>
      <c r="Q69" s="19"/>
      <c r="R69" s="23"/>
      <c r="S69" s="19"/>
      <c r="T69" s="35">
        <f>SUM(T8:T68)</f>
        <v>279051735.28999996</v>
      </c>
    </row>
    <row r="70" spans="2:20" s="5" customFormat="1" x14ac:dyDescent="0.2">
      <c r="B70" s="15">
        <v>3000</v>
      </c>
      <c r="C70" s="16">
        <v>3111</v>
      </c>
      <c r="D70" s="17" t="s">
        <v>64</v>
      </c>
      <c r="E70" s="19">
        <f>38000+140000+170400+96000</f>
        <v>444400</v>
      </c>
      <c r="F70" s="19">
        <v>340000</v>
      </c>
      <c r="G70" s="19">
        <v>936000</v>
      </c>
      <c r="H70" s="19">
        <v>666720</v>
      </c>
      <c r="I70" s="19">
        <f>93420+66000+48000</f>
        <v>207420</v>
      </c>
      <c r="J70" s="19">
        <v>792312</v>
      </c>
      <c r="K70" s="19">
        <v>412256.06</v>
      </c>
      <c r="L70" s="19">
        <v>1044346</v>
      </c>
      <c r="M70" s="19">
        <v>144000</v>
      </c>
      <c r="N70" s="19">
        <v>801600</v>
      </c>
      <c r="O70" s="20">
        <v>342984</v>
      </c>
      <c r="P70" s="19">
        <v>122400</v>
      </c>
      <c r="Q70" s="19">
        <v>360000</v>
      </c>
      <c r="R70" s="24">
        <v>21368192</v>
      </c>
      <c r="S70" s="19">
        <v>2820000</v>
      </c>
      <c r="T70" s="19">
        <f t="shared" si="0"/>
        <v>30802630.060000002</v>
      </c>
    </row>
    <row r="71" spans="2:20" s="5" customFormat="1" x14ac:dyDescent="0.2">
      <c r="B71" s="15">
        <v>3000</v>
      </c>
      <c r="C71" s="16">
        <v>3121</v>
      </c>
      <c r="D71" s="17" t="s">
        <v>65</v>
      </c>
      <c r="E71" s="19">
        <v>5000</v>
      </c>
      <c r="F71" s="19">
        <v>0</v>
      </c>
      <c r="G71" s="19">
        <v>14400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20">
        <v>0</v>
      </c>
      <c r="P71" s="19">
        <v>0</v>
      </c>
      <c r="Q71" s="19">
        <v>0</v>
      </c>
      <c r="R71" s="24">
        <v>100000</v>
      </c>
      <c r="S71" s="19">
        <v>0</v>
      </c>
      <c r="T71" s="19">
        <f t="shared" si="0"/>
        <v>119400</v>
      </c>
    </row>
    <row r="72" spans="2:20" s="5" customFormat="1" x14ac:dyDescent="0.2">
      <c r="B72" s="15">
        <v>3000</v>
      </c>
      <c r="C72" s="16">
        <v>3131</v>
      </c>
      <c r="D72" s="17" t="s">
        <v>66</v>
      </c>
      <c r="E72" s="19">
        <f>5000+8400+12000</f>
        <v>25400</v>
      </c>
      <c r="F72" s="19">
        <v>50000</v>
      </c>
      <c r="G72" s="19">
        <v>341400</v>
      </c>
      <c r="H72" s="19">
        <v>106440</v>
      </c>
      <c r="I72" s="19">
        <f>18840+0+12000</f>
        <v>30840</v>
      </c>
      <c r="J72" s="19">
        <v>238200</v>
      </c>
      <c r="K72" s="19">
        <v>18405.080000000002</v>
      </c>
      <c r="L72" s="19">
        <v>18000</v>
      </c>
      <c r="M72" s="19">
        <v>90000</v>
      </c>
      <c r="N72" s="19">
        <v>172992</v>
      </c>
      <c r="O72" s="20">
        <v>84372</v>
      </c>
      <c r="P72" s="19">
        <v>51300</v>
      </c>
      <c r="Q72" s="19">
        <v>48000</v>
      </c>
      <c r="R72" s="24">
        <v>3725200</v>
      </c>
      <c r="S72" s="19">
        <v>507997</v>
      </c>
      <c r="T72" s="19">
        <f t="shared" si="0"/>
        <v>5508546.0800000001</v>
      </c>
    </row>
    <row r="73" spans="2:20" s="5" customFormat="1" x14ac:dyDescent="0.2">
      <c r="B73" s="15">
        <v>3000</v>
      </c>
      <c r="C73" s="16">
        <v>3141</v>
      </c>
      <c r="D73" s="17" t="s">
        <v>67</v>
      </c>
      <c r="E73" s="19">
        <f>808800+36000</f>
        <v>844800</v>
      </c>
      <c r="F73" s="19">
        <v>274380</v>
      </c>
      <c r="G73" s="19">
        <v>214800</v>
      </c>
      <c r="H73" s="19">
        <v>192000</v>
      </c>
      <c r="I73" s="19">
        <f>93600+10800+19200</f>
        <v>123600</v>
      </c>
      <c r="J73" s="19">
        <v>285912</v>
      </c>
      <c r="K73" s="19">
        <v>147564.4</v>
      </c>
      <c r="L73" s="19">
        <v>159000</v>
      </c>
      <c r="M73" s="19">
        <v>334068</v>
      </c>
      <c r="N73" s="19">
        <v>443400</v>
      </c>
      <c r="O73" s="20">
        <v>353208</v>
      </c>
      <c r="P73" s="19">
        <v>79200</v>
      </c>
      <c r="Q73" s="19">
        <v>240000</v>
      </c>
      <c r="R73" s="24">
        <v>869200</v>
      </c>
      <c r="S73" s="19">
        <v>732000</v>
      </c>
      <c r="T73" s="19">
        <f t="shared" ref="T73:T136" si="1">SUM(E73:S73)</f>
        <v>5293132.4000000004</v>
      </c>
    </row>
    <row r="74" spans="2:20" s="5" customFormat="1" x14ac:dyDescent="0.2">
      <c r="B74" s="15">
        <v>3000</v>
      </c>
      <c r="C74" s="16">
        <v>3151</v>
      </c>
      <c r="D74" s="17" t="s">
        <v>68</v>
      </c>
      <c r="E74" s="19">
        <f>33600+18000</f>
        <v>51600</v>
      </c>
      <c r="F74" s="19">
        <v>0</v>
      </c>
      <c r="G74" s="19">
        <v>84000</v>
      </c>
      <c r="H74" s="19">
        <v>0</v>
      </c>
      <c r="I74" s="19">
        <v>0</v>
      </c>
      <c r="J74" s="19">
        <v>14400</v>
      </c>
      <c r="K74" s="19">
        <v>29496.65</v>
      </c>
      <c r="L74" s="19">
        <v>0</v>
      </c>
      <c r="M74" s="19">
        <v>0</v>
      </c>
      <c r="N74" s="19">
        <v>0</v>
      </c>
      <c r="O74" s="20">
        <v>32400</v>
      </c>
      <c r="P74" s="19">
        <v>0</v>
      </c>
      <c r="Q74" s="19">
        <v>0</v>
      </c>
      <c r="R74" s="24">
        <v>433632</v>
      </c>
      <c r="S74" s="19">
        <v>0</v>
      </c>
      <c r="T74" s="19">
        <f t="shared" si="1"/>
        <v>645528.65</v>
      </c>
    </row>
    <row r="75" spans="2:20" s="5" customFormat="1" x14ac:dyDescent="0.2">
      <c r="B75" s="15">
        <v>3000</v>
      </c>
      <c r="C75" s="16">
        <v>3161</v>
      </c>
      <c r="D75" s="17" t="s">
        <v>69</v>
      </c>
      <c r="E75" s="19">
        <f>6240+36000</f>
        <v>42240</v>
      </c>
      <c r="F75" s="19">
        <v>0</v>
      </c>
      <c r="G75" s="19">
        <v>0</v>
      </c>
      <c r="H75" s="19">
        <v>0</v>
      </c>
      <c r="I75" s="19">
        <v>0</v>
      </c>
      <c r="J75" s="19">
        <v>12000</v>
      </c>
      <c r="K75" s="19">
        <v>0</v>
      </c>
      <c r="L75" s="19">
        <v>0</v>
      </c>
      <c r="M75" s="19">
        <v>0</v>
      </c>
      <c r="N75" s="19">
        <v>0</v>
      </c>
      <c r="O75" s="20">
        <v>0</v>
      </c>
      <c r="P75" s="19">
        <v>0</v>
      </c>
      <c r="Q75" s="19">
        <v>0</v>
      </c>
      <c r="R75" s="25">
        <v>0</v>
      </c>
      <c r="S75" s="19">
        <v>5000</v>
      </c>
      <c r="T75" s="19">
        <f t="shared" si="1"/>
        <v>59240</v>
      </c>
    </row>
    <row r="76" spans="2:20" s="5" customFormat="1" x14ac:dyDescent="0.2">
      <c r="B76" s="15">
        <v>3000</v>
      </c>
      <c r="C76" s="16">
        <v>3171</v>
      </c>
      <c r="D76" s="17" t="s">
        <v>70</v>
      </c>
      <c r="E76" s="19">
        <f>97200+240000</f>
        <v>337200</v>
      </c>
      <c r="F76" s="19">
        <v>90000</v>
      </c>
      <c r="G76" s="19">
        <v>670800</v>
      </c>
      <c r="H76" s="19">
        <v>176400</v>
      </c>
      <c r="I76" s="19">
        <f>0+12000+12000</f>
        <v>24000</v>
      </c>
      <c r="J76" s="19">
        <v>567300</v>
      </c>
      <c r="K76" s="19">
        <v>34941.43</v>
      </c>
      <c r="L76" s="19">
        <v>628260</v>
      </c>
      <c r="M76" s="19">
        <v>18000</v>
      </c>
      <c r="N76" s="19">
        <v>711600</v>
      </c>
      <c r="O76" s="20">
        <v>18000</v>
      </c>
      <c r="P76" s="19">
        <v>157200</v>
      </c>
      <c r="Q76" s="19">
        <v>0</v>
      </c>
      <c r="R76" s="24">
        <v>157200</v>
      </c>
      <c r="S76" s="19">
        <v>259992</v>
      </c>
      <c r="T76" s="19">
        <f t="shared" si="1"/>
        <v>3850893.4299999997</v>
      </c>
    </row>
    <row r="77" spans="2:20" s="5" customFormat="1" x14ac:dyDescent="0.2">
      <c r="B77" s="15">
        <v>3000</v>
      </c>
      <c r="C77" s="16">
        <v>3181</v>
      </c>
      <c r="D77" s="17" t="s">
        <v>71</v>
      </c>
      <c r="E77" s="19">
        <f>1000+28800</f>
        <v>29800</v>
      </c>
      <c r="F77" s="19">
        <v>11500</v>
      </c>
      <c r="G77" s="19">
        <v>0</v>
      </c>
      <c r="H77" s="19">
        <v>0</v>
      </c>
      <c r="I77" s="19">
        <f>0+1000+0</f>
        <v>1000</v>
      </c>
      <c r="J77" s="19">
        <v>55416</v>
      </c>
      <c r="K77" s="19">
        <v>4800</v>
      </c>
      <c r="L77" s="19">
        <v>3300</v>
      </c>
      <c r="M77" s="19">
        <v>0</v>
      </c>
      <c r="N77" s="19">
        <v>16380</v>
      </c>
      <c r="O77" s="20">
        <v>0</v>
      </c>
      <c r="P77" s="19">
        <v>1500</v>
      </c>
      <c r="Q77" s="19">
        <v>0</v>
      </c>
      <c r="R77" s="24">
        <v>5311</v>
      </c>
      <c r="S77" s="19">
        <v>0</v>
      </c>
      <c r="T77" s="19">
        <f t="shared" si="1"/>
        <v>129007</v>
      </c>
    </row>
    <row r="78" spans="2:20" s="5" customFormat="1" x14ac:dyDescent="0.2">
      <c r="B78" s="15">
        <v>3000</v>
      </c>
      <c r="C78" s="16">
        <v>3182</v>
      </c>
      <c r="D78" s="17" t="s">
        <v>72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20">
        <v>0</v>
      </c>
      <c r="P78" s="19">
        <v>0</v>
      </c>
      <c r="Q78" s="19">
        <v>0</v>
      </c>
      <c r="R78" s="25">
        <v>0</v>
      </c>
      <c r="S78" s="19">
        <v>0</v>
      </c>
      <c r="T78" s="19">
        <f t="shared" si="1"/>
        <v>0</v>
      </c>
    </row>
    <row r="79" spans="2:20" s="5" customFormat="1" x14ac:dyDescent="0.2">
      <c r="B79" s="15">
        <v>3000</v>
      </c>
      <c r="C79" s="16">
        <v>3191</v>
      </c>
      <c r="D79" s="17" t="s">
        <v>73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20">
        <v>0</v>
      </c>
      <c r="P79" s="19">
        <v>0</v>
      </c>
      <c r="Q79" s="19">
        <v>0</v>
      </c>
      <c r="R79" s="25">
        <v>0</v>
      </c>
      <c r="S79" s="19">
        <v>0</v>
      </c>
      <c r="T79" s="19">
        <f t="shared" si="1"/>
        <v>0</v>
      </c>
    </row>
    <row r="80" spans="2:20" s="5" customFormat="1" x14ac:dyDescent="0.2">
      <c r="B80" s="15">
        <v>3000</v>
      </c>
      <c r="C80" s="16">
        <v>3211</v>
      </c>
      <c r="D80" s="17" t="s">
        <v>74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20">
        <v>0</v>
      </c>
      <c r="P80" s="19">
        <v>0</v>
      </c>
      <c r="Q80" s="19">
        <v>0</v>
      </c>
      <c r="R80" s="25">
        <v>0</v>
      </c>
      <c r="S80" s="19">
        <v>0</v>
      </c>
      <c r="T80" s="19">
        <f t="shared" si="1"/>
        <v>0</v>
      </c>
    </row>
    <row r="81" spans="2:20" s="5" customFormat="1" x14ac:dyDescent="0.2">
      <c r="B81" s="15">
        <v>3000</v>
      </c>
      <c r="C81" s="16">
        <v>3221</v>
      </c>
      <c r="D81" s="17" t="s">
        <v>75</v>
      </c>
      <c r="E81" s="19">
        <v>0</v>
      </c>
      <c r="F81" s="19">
        <v>600000</v>
      </c>
      <c r="G81" s="19">
        <v>941592</v>
      </c>
      <c r="H81" s="19">
        <v>0</v>
      </c>
      <c r="I81" s="19">
        <f>1116000+0+0</f>
        <v>1116000</v>
      </c>
      <c r="J81" s="19">
        <v>1289760</v>
      </c>
      <c r="K81" s="19">
        <v>0</v>
      </c>
      <c r="L81" s="19">
        <v>6382740</v>
      </c>
      <c r="M81" s="19">
        <v>810000</v>
      </c>
      <c r="N81" s="19">
        <v>414000</v>
      </c>
      <c r="O81" s="20">
        <v>934054</v>
      </c>
      <c r="P81" s="19">
        <v>0</v>
      </c>
      <c r="Q81" s="19">
        <v>0</v>
      </c>
      <c r="R81" s="24">
        <v>1019749</v>
      </c>
      <c r="S81" s="19">
        <v>96000</v>
      </c>
      <c r="T81" s="19">
        <f t="shared" si="1"/>
        <v>13603895</v>
      </c>
    </row>
    <row r="82" spans="2:20" s="5" customFormat="1" ht="25.5" x14ac:dyDescent="0.2">
      <c r="B82" s="15">
        <v>3000</v>
      </c>
      <c r="C82" s="16">
        <v>3231</v>
      </c>
      <c r="D82" s="17" t="s">
        <v>76</v>
      </c>
      <c r="E82" s="19">
        <v>36000</v>
      </c>
      <c r="F82" s="19">
        <v>0</v>
      </c>
      <c r="G82" s="19">
        <v>0</v>
      </c>
      <c r="H82" s="19">
        <v>0</v>
      </c>
      <c r="I82" s="19">
        <f>0+0+15000</f>
        <v>15000</v>
      </c>
      <c r="J82" s="19">
        <v>0</v>
      </c>
      <c r="K82" s="19">
        <v>329859.57</v>
      </c>
      <c r="L82" s="19">
        <v>0</v>
      </c>
      <c r="M82" s="19">
        <v>0</v>
      </c>
      <c r="N82" s="19">
        <v>0</v>
      </c>
      <c r="O82" s="20">
        <v>276000</v>
      </c>
      <c r="P82" s="19">
        <v>0</v>
      </c>
      <c r="Q82" s="19">
        <v>0</v>
      </c>
      <c r="R82" s="25">
        <v>0</v>
      </c>
      <c r="S82" s="19">
        <v>0</v>
      </c>
      <c r="T82" s="19">
        <f t="shared" si="1"/>
        <v>656859.57000000007</v>
      </c>
    </row>
    <row r="83" spans="2:20" s="5" customFormat="1" x14ac:dyDescent="0.2">
      <c r="B83" s="15">
        <v>3000</v>
      </c>
      <c r="C83" s="16">
        <v>3241</v>
      </c>
      <c r="D83" s="17" t="s">
        <v>77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20">
        <v>0</v>
      </c>
      <c r="P83" s="19">
        <v>0</v>
      </c>
      <c r="Q83" s="19">
        <v>0</v>
      </c>
      <c r="R83" s="25">
        <v>0</v>
      </c>
      <c r="S83" s="19">
        <v>0</v>
      </c>
      <c r="T83" s="19">
        <f t="shared" si="1"/>
        <v>0</v>
      </c>
    </row>
    <row r="84" spans="2:20" s="5" customFormat="1" x14ac:dyDescent="0.2">
      <c r="B84" s="15">
        <v>3000</v>
      </c>
      <c r="C84" s="16">
        <v>3251</v>
      </c>
      <c r="D84" s="17" t="s">
        <v>78</v>
      </c>
      <c r="E84" s="19">
        <v>72000</v>
      </c>
      <c r="F84" s="19">
        <v>0</v>
      </c>
      <c r="G84" s="19">
        <v>0</v>
      </c>
      <c r="H84" s="19">
        <v>0</v>
      </c>
      <c r="I84" s="19">
        <f>707172+0+385500</f>
        <v>1092672</v>
      </c>
      <c r="J84" s="19">
        <v>0</v>
      </c>
      <c r="K84" s="19">
        <v>0</v>
      </c>
      <c r="L84" s="19">
        <v>0</v>
      </c>
      <c r="M84" s="19">
        <v>0</v>
      </c>
      <c r="N84" s="19">
        <v>815140</v>
      </c>
      <c r="O84" s="20">
        <v>0</v>
      </c>
      <c r="P84" s="19">
        <v>0</v>
      </c>
      <c r="Q84" s="19">
        <v>0</v>
      </c>
      <c r="R84" s="25">
        <v>0</v>
      </c>
      <c r="S84" s="19">
        <v>0</v>
      </c>
      <c r="T84" s="19">
        <f t="shared" si="1"/>
        <v>1979812</v>
      </c>
    </row>
    <row r="85" spans="2:20" s="5" customFormat="1" x14ac:dyDescent="0.2">
      <c r="B85" s="15">
        <v>3000</v>
      </c>
      <c r="C85" s="16">
        <v>3261</v>
      </c>
      <c r="D85" s="17" t="s">
        <v>79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20">
        <v>0</v>
      </c>
      <c r="P85" s="19">
        <v>0</v>
      </c>
      <c r="Q85" s="19">
        <v>0</v>
      </c>
      <c r="R85" s="25">
        <v>0</v>
      </c>
      <c r="S85" s="19">
        <v>0</v>
      </c>
      <c r="T85" s="19">
        <f t="shared" si="1"/>
        <v>0</v>
      </c>
    </row>
    <row r="86" spans="2:20" s="5" customFormat="1" x14ac:dyDescent="0.2">
      <c r="B86" s="15">
        <v>3000</v>
      </c>
      <c r="C86" s="16">
        <v>3271</v>
      </c>
      <c r="D86" s="17" t="s">
        <v>80</v>
      </c>
      <c r="E86" s="19">
        <f>80000+40000</f>
        <v>120000</v>
      </c>
      <c r="F86" s="19">
        <v>60000</v>
      </c>
      <c r="G86" s="19">
        <v>145000</v>
      </c>
      <c r="H86" s="19">
        <v>0</v>
      </c>
      <c r="I86" s="19">
        <f>60000+4200+22500</f>
        <v>86700</v>
      </c>
      <c r="J86" s="19">
        <v>182300</v>
      </c>
      <c r="K86" s="19">
        <v>0</v>
      </c>
      <c r="L86" s="19">
        <v>171275</v>
      </c>
      <c r="M86" s="19">
        <v>0</v>
      </c>
      <c r="N86" s="19">
        <v>152850</v>
      </c>
      <c r="O86" s="20">
        <v>0</v>
      </c>
      <c r="P86" s="19">
        <v>74000</v>
      </c>
      <c r="Q86" s="19">
        <v>0</v>
      </c>
      <c r="R86" s="24">
        <v>345000</v>
      </c>
      <c r="S86" s="19">
        <v>168000</v>
      </c>
      <c r="T86" s="19">
        <f t="shared" si="1"/>
        <v>1505125</v>
      </c>
    </row>
    <row r="87" spans="2:20" s="5" customFormat="1" x14ac:dyDescent="0.2">
      <c r="B87" s="15">
        <v>3000</v>
      </c>
      <c r="C87" s="16">
        <v>3281</v>
      </c>
      <c r="D87" s="17" t="s">
        <v>81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20">
        <v>0</v>
      </c>
      <c r="P87" s="19">
        <v>0</v>
      </c>
      <c r="Q87" s="19">
        <v>0</v>
      </c>
      <c r="R87" s="25">
        <v>0</v>
      </c>
      <c r="S87" s="19">
        <v>0</v>
      </c>
      <c r="T87" s="19">
        <f t="shared" si="1"/>
        <v>0</v>
      </c>
    </row>
    <row r="88" spans="2:20" s="5" customFormat="1" x14ac:dyDescent="0.2">
      <c r="B88" s="15">
        <v>3000</v>
      </c>
      <c r="C88" s="16">
        <v>3291</v>
      </c>
      <c r="D88" s="17" t="s">
        <v>82</v>
      </c>
      <c r="E88" s="19">
        <v>216000</v>
      </c>
      <c r="F88" s="19">
        <v>0</v>
      </c>
      <c r="G88" s="19">
        <v>50028</v>
      </c>
      <c r="H88" s="19">
        <v>0</v>
      </c>
      <c r="I88" s="19">
        <f>0+5000+7500</f>
        <v>12500</v>
      </c>
      <c r="J88" s="19">
        <v>0</v>
      </c>
      <c r="K88" s="19">
        <v>32796</v>
      </c>
      <c r="L88" s="19">
        <v>0</v>
      </c>
      <c r="M88" s="19">
        <v>0</v>
      </c>
      <c r="N88" s="19">
        <v>0</v>
      </c>
      <c r="O88" s="20">
        <v>0</v>
      </c>
      <c r="P88" s="19">
        <v>0</v>
      </c>
      <c r="Q88" s="19">
        <v>0</v>
      </c>
      <c r="R88" s="25">
        <v>0</v>
      </c>
      <c r="S88" s="19">
        <v>342000</v>
      </c>
      <c r="T88" s="19">
        <f t="shared" si="1"/>
        <v>653324</v>
      </c>
    </row>
    <row r="89" spans="2:20" s="5" customFormat="1" x14ac:dyDescent="0.2">
      <c r="B89" s="15">
        <v>3000</v>
      </c>
      <c r="C89" s="16">
        <v>3311</v>
      </c>
      <c r="D89" s="17" t="s">
        <v>83</v>
      </c>
      <c r="E89" s="19">
        <v>0</v>
      </c>
      <c r="F89" s="19">
        <v>20000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20">
        <v>0</v>
      </c>
      <c r="P89" s="19">
        <v>2040420</v>
      </c>
      <c r="Q89" s="19">
        <v>0</v>
      </c>
      <c r="R89" s="25">
        <v>0</v>
      </c>
      <c r="S89" s="19">
        <v>0</v>
      </c>
      <c r="T89" s="19">
        <f t="shared" si="1"/>
        <v>2060420</v>
      </c>
    </row>
    <row r="90" spans="2:20" s="5" customFormat="1" x14ac:dyDescent="0.2">
      <c r="B90" s="15">
        <v>3000</v>
      </c>
      <c r="C90" s="16">
        <v>3321</v>
      </c>
      <c r="D90" s="17" t="s">
        <v>84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20">
        <v>0</v>
      </c>
      <c r="P90" s="19">
        <v>0</v>
      </c>
      <c r="Q90" s="19">
        <v>0</v>
      </c>
      <c r="R90" s="25">
        <v>0</v>
      </c>
      <c r="S90" s="19">
        <v>0</v>
      </c>
      <c r="T90" s="19">
        <f t="shared" si="1"/>
        <v>0</v>
      </c>
    </row>
    <row r="91" spans="2:20" s="5" customFormat="1" ht="25.5" x14ac:dyDescent="0.2">
      <c r="B91" s="15">
        <v>3000</v>
      </c>
      <c r="C91" s="16">
        <v>3331</v>
      </c>
      <c r="D91" s="17" t="s">
        <v>85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204000</v>
      </c>
      <c r="M91" s="19">
        <v>0</v>
      </c>
      <c r="N91" s="19">
        <v>0</v>
      </c>
      <c r="O91" s="20">
        <v>0</v>
      </c>
      <c r="P91" s="19">
        <v>234000</v>
      </c>
      <c r="Q91" s="19">
        <v>0</v>
      </c>
      <c r="R91" s="24">
        <v>0</v>
      </c>
      <c r="S91" s="19">
        <v>0</v>
      </c>
      <c r="T91" s="19">
        <f t="shared" si="1"/>
        <v>438000</v>
      </c>
    </row>
    <row r="92" spans="2:20" s="5" customFormat="1" x14ac:dyDescent="0.2">
      <c r="B92" s="15">
        <v>3000</v>
      </c>
      <c r="C92" s="16">
        <v>3341</v>
      </c>
      <c r="D92" s="17" t="s">
        <v>86</v>
      </c>
      <c r="E92" s="19">
        <v>300000</v>
      </c>
      <c r="F92" s="19">
        <v>0</v>
      </c>
      <c r="G92" s="19">
        <v>90000</v>
      </c>
      <c r="H92" s="19">
        <v>18000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56000</v>
      </c>
      <c r="O92" s="20">
        <v>0</v>
      </c>
      <c r="P92" s="19">
        <v>0</v>
      </c>
      <c r="Q92" s="19">
        <v>0</v>
      </c>
      <c r="R92" s="24">
        <v>5400000</v>
      </c>
      <c r="S92" s="19">
        <v>0</v>
      </c>
      <c r="T92" s="19">
        <f t="shared" si="1"/>
        <v>5864000</v>
      </c>
    </row>
    <row r="93" spans="2:20" s="5" customFormat="1" x14ac:dyDescent="0.2">
      <c r="B93" s="15">
        <v>3000</v>
      </c>
      <c r="C93" s="16">
        <v>3351</v>
      </c>
      <c r="D93" s="17" t="s">
        <v>87</v>
      </c>
      <c r="E93" s="19">
        <v>0</v>
      </c>
      <c r="F93" s="19">
        <v>100000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20">
        <v>0</v>
      </c>
      <c r="P93" s="19">
        <v>0</v>
      </c>
      <c r="Q93" s="19">
        <v>0</v>
      </c>
      <c r="R93" s="25">
        <v>0</v>
      </c>
      <c r="S93" s="19">
        <v>0</v>
      </c>
      <c r="T93" s="19">
        <f t="shared" si="1"/>
        <v>100000</v>
      </c>
    </row>
    <row r="94" spans="2:20" s="5" customFormat="1" x14ac:dyDescent="0.2">
      <c r="B94" s="15">
        <v>3000</v>
      </c>
      <c r="C94" s="16">
        <v>3361</v>
      </c>
      <c r="D94" s="17" t="s">
        <v>88</v>
      </c>
      <c r="E94" s="19">
        <f>609000+180003</f>
        <v>789003</v>
      </c>
      <c r="F94" s="19">
        <v>719998</v>
      </c>
      <c r="G94" s="19">
        <v>1000820</v>
      </c>
      <c r="H94" s="19">
        <v>391789</v>
      </c>
      <c r="I94" s="19">
        <f>230000+31320+0</f>
        <v>261320</v>
      </c>
      <c r="J94" s="19">
        <v>805585.2</v>
      </c>
      <c r="K94" s="19">
        <v>0</v>
      </c>
      <c r="L94" s="19">
        <v>598980</v>
      </c>
      <c r="M94" s="19">
        <v>227999.16</v>
      </c>
      <c r="N94" s="19">
        <v>1643371</v>
      </c>
      <c r="O94" s="20">
        <v>0</v>
      </c>
      <c r="P94" s="19">
        <v>80040</v>
      </c>
      <c r="Q94" s="19">
        <v>180003</v>
      </c>
      <c r="R94" s="24">
        <v>5955518</v>
      </c>
      <c r="S94" s="19">
        <v>450000</v>
      </c>
      <c r="T94" s="19">
        <f t="shared" si="1"/>
        <v>13104426.359999999</v>
      </c>
    </row>
    <row r="95" spans="2:20" s="5" customFormat="1" x14ac:dyDescent="0.2">
      <c r="B95" s="15">
        <v>3000</v>
      </c>
      <c r="C95" s="16">
        <v>3362</v>
      </c>
      <c r="D95" s="17" t="s">
        <v>89</v>
      </c>
      <c r="E95" s="19">
        <v>12000</v>
      </c>
      <c r="F95" s="19">
        <v>0</v>
      </c>
      <c r="G95" s="19">
        <v>0</v>
      </c>
      <c r="H95" s="19">
        <v>0</v>
      </c>
      <c r="I95" s="19">
        <f>0+0+10002</f>
        <v>10002</v>
      </c>
      <c r="J95" s="19">
        <v>27800</v>
      </c>
      <c r="K95" s="19">
        <v>0</v>
      </c>
      <c r="L95" s="19">
        <v>6900</v>
      </c>
      <c r="M95" s="19">
        <v>0</v>
      </c>
      <c r="N95" s="19">
        <v>0</v>
      </c>
      <c r="O95" s="20">
        <v>0</v>
      </c>
      <c r="P95" s="19">
        <v>60000</v>
      </c>
      <c r="Q95" s="19">
        <v>0</v>
      </c>
      <c r="R95" s="25">
        <v>0</v>
      </c>
      <c r="S95" s="19">
        <v>20000</v>
      </c>
      <c r="T95" s="19">
        <f t="shared" si="1"/>
        <v>136702</v>
      </c>
    </row>
    <row r="96" spans="2:20" s="5" customFormat="1" x14ac:dyDescent="0.2">
      <c r="B96" s="15">
        <v>3000</v>
      </c>
      <c r="C96" s="16">
        <v>3363</v>
      </c>
      <c r="D96" s="17" t="s">
        <v>90</v>
      </c>
      <c r="E96" s="19">
        <v>12000</v>
      </c>
      <c r="F96" s="19">
        <v>10000</v>
      </c>
      <c r="G96" s="19">
        <v>0</v>
      </c>
      <c r="H96" s="19">
        <v>0</v>
      </c>
      <c r="I96" s="19">
        <f>0+10000+0</f>
        <v>10000</v>
      </c>
      <c r="J96" s="19">
        <v>4337573</v>
      </c>
      <c r="K96" s="19">
        <v>0</v>
      </c>
      <c r="L96" s="19">
        <v>0</v>
      </c>
      <c r="M96" s="19">
        <v>0</v>
      </c>
      <c r="N96" s="19">
        <v>0</v>
      </c>
      <c r="O96" s="20">
        <v>0</v>
      </c>
      <c r="P96" s="19">
        <v>10000</v>
      </c>
      <c r="Q96" s="19">
        <v>0</v>
      </c>
      <c r="R96" s="25">
        <v>0</v>
      </c>
      <c r="S96" s="19">
        <v>80000</v>
      </c>
      <c r="T96" s="19">
        <f t="shared" si="1"/>
        <v>4459573</v>
      </c>
    </row>
    <row r="97" spans="2:20" s="5" customFormat="1" x14ac:dyDescent="0.2">
      <c r="B97" s="15">
        <v>3000</v>
      </c>
      <c r="C97" s="16">
        <v>3364</v>
      </c>
      <c r="D97" s="17" t="s">
        <v>91</v>
      </c>
      <c r="E97" s="19">
        <v>250000</v>
      </c>
      <c r="F97" s="19">
        <v>0</v>
      </c>
      <c r="G97" s="19">
        <v>24992</v>
      </c>
      <c r="H97" s="19">
        <v>18000</v>
      </c>
      <c r="I97" s="19">
        <f>0+15000+114000</f>
        <v>129000</v>
      </c>
      <c r="J97" s="19">
        <v>17156</v>
      </c>
      <c r="K97" s="19">
        <v>0</v>
      </c>
      <c r="L97" s="19">
        <v>26140</v>
      </c>
      <c r="M97" s="19">
        <v>0</v>
      </c>
      <c r="N97" s="19">
        <v>224000</v>
      </c>
      <c r="O97" s="20">
        <v>0</v>
      </c>
      <c r="P97" s="19">
        <v>20000</v>
      </c>
      <c r="Q97" s="19">
        <v>0</v>
      </c>
      <c r="R97" s="24">
        <v>181074</v>
      </c>
      <c r="S97" s="19">
        <v>296666</v>
      </c>
      <c r="T97" s="19">
        <f t="shared" si="1"/>
        <v>1187028</v>
      </c>
    </row>
    <row r="98" spans="2:20" s="5" customFormat="1" x14ac:dyDescent="0.2">
      <c r="B98" s="15">
        <v>3000</v>
      </c>
      <c r="C98" s="16">
        <v>3371</v>
      </c>
      <c r="D98" s="17" t="s">
        <v>92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20">
        <v>0</v>
      </c>
      <c r="P98" s="19">
        <v>0</v>
      </c>
      <c r="Q98" s="19">
        <v>0</v>
      </c>
      <c r="R98" s="25">
        <v>0</v>
      </c>
      <c r="S98" s="19">
        <v>0</v>
      </c>
      <c r="T98" s="19">
        <f t="shared" si="1"/>
        <v>0</v>
      </c>
    </row>
    <row r="99" spans="2:20" s="5" customFormat="1" x14ac:dyDescent="0.2">
      <c r="B99" s="15">
        <v>3000</v>
      </c>
      <c r="C99" s="16">
        <v>3381</v>
      </c>
      <c r="D99" s="17" t="s">
        <v>93</v>
      </c>
      <c r="E99" s="19">
        <f>216000+377100</f>
        <v>593100</v>
      </c>
      <c r="F99" s="19">
        <v>420000</v>
      </c>
      <c r="G99" s="19">
        <v>368916</v>
      </c>
      <c r="H99" s="19">
        <v>2829000</v>
      </c>
      <c r="I99" s="19">
        <v>240000</v>
      </c>
      <c r="J99" s="19">
        <v>928800</v>
      </c>
      <c r="K99" s="19">
        <v>0</v>
      </c>
      <c r="L99" s="19">
        <v>0</v>
      </c>
      <c r="M99" s="19">
        <v>0</v>
      </c>
      <c r="N99" s="19">
        <v>1080000</v>
      </c>
      <c r="O99" s="20">
        <v>300000</v>
      </c>
      <c r="P99" s="19">
        <v>0</v>
      </c>
      <c r="Q99" s="19">
        <v>240000</v>
      </c>
      <c r="R99" s="25">
        <v>0</v>
      </c>
      <c r="S99" s="19">
        <v>1948800</v>
      </c>
      <c r="T99" s="19">
        <f t="shared" si="1"/>
        <v>8948616</v>
      </c>
    </row>
    <row r="100" spans="2:20" s="5" customFormat="1" x14ac:dyDescent="0.2">
      <c r="B100" s="15">
        <v>3000</v>
      </c>
      <c r="C100" s="16">
        <v>3391</v>
      </c>
      <c r="D100" s="17" t="s">
        <v>94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1560000</v>
      </c>
      <c r="K100" s="19">
        <v>0</v>
      </c>
      <c r="L100" s="19">
        <v>10000</v>
      </c>
      <c r="M100" s="19">
        <v>0</v>
      </c>
      <c r="N100" s="19">
        <v>2343876</v>
      </c>
      <c r="O100" s="20">
        <v>0</v>
      </c>
      <c r="P100" s="19">
        <v>0</v>
      </c>
      <c r="Q100" s="19">
        <v>0</v>
      </c>
      <c r="R100" s="24">
        <v>289884</v>
      </c>
      <c r="S100" s="19">
        <v>4650000</v>
      </c>
      <c r="T100" s="19">
        <f t="shared" si="1"/>
        <v>8853760</v>
      </c>
    </row>
    <row r="101" spans="2:20" s="5" customFormat="1" x14ac:dyDescent="0.2">
      <c r="B101" s="15">
        <v>3000</v>
      </c>
      <c r="C101" s="16">
        <v>3411</v>
      </c>
      <c r="D101" s="17" t="s">
        <v>95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600</v>
      </c>
      <c r="K101" s="19">
        <v>0</v>
      </c>
      <c r="L101" s="19">
        <v>0</v>
      </c>
      <c r="M101" s="19">
        <v>0</v>
      </c>
      <c r="N101" s="19">
        <v>37000</v>
      </c>
      <c r="O101" s="20">
        <v>0</v>
      </c>
      <c r="P101" s="19">
        <v>0</v>
      </c>
      <c r="Q101" s="19">
        <v>0</v>
      </c>
      <c r="R101" s="25">
        <v>0</v>
      </c>
      <c r="S101" s="19">
        <v>30000</v>
      </c>
      <c r="T101" s="19">
        <f t="shared" si="1"/>
        <v>67600</v>
      </c>
    </row>
    <row r="102" spans="2:20" s="5" customFormat="1" x14ac:dyDescent="0.2">
      <c r="B102" s="15">
        <v>3000</v>
      </c>
      <c r="C102" s="16">
        <v>3421</v>
      </c>
      <c r="D102" s="17" t="s">
        <v>96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20">
        <v>0</v>
      </c>
      <c r="P102" s="19">
        <v>0</v>
      </c>
      <c r="Q102" s="19">
        <v>0</v>
      </c>
      <c r="R102" s="25">
        <v>0</v>
      </c>
      <c r="S102" s="19">
        <v>0</v>
      </c>
      <c r="T102" s="19">
        <f t="shared" si="1"/>
        <v>0</v>
      </c>
    </row>
    <row r="103" spans="2:20" s="5" customFormat="1" x14ac:dyDescent="0.2">
      <c r="B103" s="15">
        <v>3000</v>
      </c>
      <c r="C103" s="16">
        <v>3431</v>
      </c>
      <c r="D103" s="17" t="s">
        <v>97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20">
        <v>0</v>
      </c>
      <c r="P103" s="19">
        <v>0</v>
      </c>
      <c r="Q103" s="19">
        <v>0</v>
      </c>
      <c r="R103" s="25">
        <v>0</v>
      </c>
      <c r="S103" s="19">
        <v>0</v>
      </c>
      <c r="T103" s="19">
        <f t="shared" si="1"/>
        <v>0</v>
      </c>
    </row>
    <row r="104" spans="2:20" s="5" customFormat="1" x14ac:dyDescent="0.2">
      <c r="B104" s="15">
        <v>3000</v>
      </c>
      <c r="C104" s="16">
        <v>3441</v>
      </c>
      <c r="D104" s="17" t="s">
        <v>98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20">
        <v>0</v>
      </c>
      <c r="P104" s="19">
        <v>0</v>
      </c>
      <c r="Q104" s="19">
        <v>0</v>
      </c>
      <c r="R104" s="25">
        <v>0</v>
      </c>
      <c r="S104" s="19">
        <v>0</v>
      </c>
      <c r="T104" s="19">
        <f t="shared" si="1"/>
        <v>0</v>
      </c>
    </row>
    <row r="105" spans="2:20" s="5" customFormat="1" x14ac:dyDescent="0.2">
      <c r="B105" s="15">
        <v>3000</v>
      </c>
      <c r="C105" s="16">
        <v>3451</v>
      </c>
      <c r="D105" s="17" t="s">
        <v>99</v>
      </c>
      <c r="E105" s="19">
        <f>170004+43000</f>
        <v>213004</v>
      </c>
      <c r="F105" s="19">
        <v>0</v>
      </c>
      <c r="G105" s="19">
        <v>390000</v>
      </c>
      <c r="H105" s="19">
        <v>411720</v>
      </c>
      <c r="I105" s="19">
        <f>54000+5000+0</f>
        <v>59000</v>
      </c>
      <c r="J105" s="19">
        <v>281700</v>
      </c>
      <c r="K105" s="19">
        <v>179117.64</v>
      </c>
      <c r="L105" s="19">
        <v>149136</v>
      </c>
      <c r="M105" s="19">
        <v>48000</v>
      </c>
      <c r="N105" s="19">
        <v>215496</v>
      </c>
      <c r="O105" s="20">
        <v>135615</v>
      </c>
      <c r="P105" s="19">
        <v>57600</v>
      </c>
      <c r="Q105" s="19">
        <v>541151</v>
      </c>
      <c r="R105" s="24">
        <v>8548880</v>
      </c>
      <c r="S105" s="19">
        <v>205000</v>
      </c>
      <c r="T105" s="19">
        <f t="shared" si="1"/>
        <v>11435419.640000001</v>
      </c>
    </row>
    <row r="106" spans="2:20" s="5" customFormat="1" x14ac:dyDescent="0.2">
      <c r="B106" s="15">
        <v>3000</v>
      </c>
      <c r="C106" s="16">
        <v>3461</v>
      </c>
      <c r="D106" s="17" t="s">
        <v>100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20">
        <v>0</v>
      </c>
      <c r="P106" s="19">
        <v>0</v>
      </c>
      <c r="Q106" s="19">
        <v>0</v>
      </c>
      <c r="R106" s="25">
        <v>0</v>
      </c>
      <c r="S106" s="19">
        <v>0</v>
      </c>
      <c r="T106" s="19">
        <f t="shared" si="1"/>
        <v>0</v>
      </c>
    </row>
    <row r="107" spans="2:20" s="5" customFormat="1" x14ac:dyDescent="0.2">
      <c r="B107" s="15">
        <v>3000</v>
      </c>
      <c r="C107" s="16">
        <v>3471</v>
      </c>
      <c r="D107" s="17" t="s">
        <v>101</v>
      </c>
      <c r="E107" s="19">
        <v>24000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20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f t="shared" si="1"/>
        <v>24000</v>
      </c>
    </row>
    <row r="108" spans="2:20" s="5" customFormat="1" x14ac:dyDescent="0.2">
      <c r="B108" s="15">
        <v>3000</v>
      </c>
      <c r="C108" s="16">
        <v>3481</v>
      </c>
      <c r="D108" s="17" t="s">
        <v>102</v>
      </c>
      <c r="E108" s="19">
        <f>4000+65000</f>
        <v>69000</v>
      </c>
      <c r="F108" s="19">
        <v>15000</v>
      </c>
      <c r="G108" s="19">
        <v>40200</v>
      </c>
      <c r="H108" s="19">
        <v>444000</v>
      </c>
      <c r="I108" s="19">
        <f>132000+2400+6000</f>
        <v>140400</v>
      </c>
      <c r="J108" s="19">
        <v>54084</v>
      </c>
      <c r="K108" s="19">
        <v>0</v>
      </c>
      <c r="L108" s="19">
        <v>0</v>
      </c>
      <c r="M108" s="19">
        <v>3700.4</v>
      </c>
      <c r="N108" s="19">
        <v>24924</v>
      </c>
      <c r="O108" s="20">
        <v>12000</v>
      </c>
      <c r="P108" s="19">
        <v>8400</v>
      </c>
      <c r="Q108" s="19">
        <v>0</v>
      </c>
      <c r="R108" s="23">
        <v>7785</v>
      </c>
      <c r="S108" s="19">
        <v>0</v>
      </c>
      <c r="T108" s="19">
        <f t="shared" si="1"/>
        <v>819493.4</v>
      </c>
    </row>
    <row r="109" spans="2:20" s="5" customFormat="1" x14ac:dyDescent="0.2">
      <c r="B109" s="15">
        <v>3000</v>
      </c>
      <c r="C109" s="16">
        <v>3491</v>
      </c>
      <c r="D109" s="17" t="s">
        <v>103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20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f t="shared" si="1"/>
        <v>0</v>
      </c>
    </row>
    <row r="110" spans="2:20" s="5" customFormat="1" x14ac:dyDescent="0.2">
      <c r="B110" s="15">
        <v>3000</v>
      </c>
      <c r="C110" s="16">
        <v>3511</v>
      </c>
      <c r="D110" s="17" t="s">
        <v>104</v>
      </c>
      <c r="E110" s="19">
        <f>13200+200000+120000</f>
        <v>333200</v>
      </c>
      <c r="F110" s="19">
        <v>30000</v>
      </c>
      <c r="G110" s="19">
        <v>263932</v>
      </c>
      <c r="H110" s="19">
        <v>26448</v>
      </c>
      <c r="I110" s="19">
        <f>0+3000+0</f>
        <v>3000</v>
      </c>
      <c r="J110" s="19">
        <v>44500</v>
      </c>
      <c r="K110" s="19">
        <v>0</v>
      </c>
      <c r="L110" s="19">
        <v>169066</v>
      </c>
      <c r="M110" s="19">
        <v>0</v>
      </c>
      <c r="N110" s="19">
        <v>0</v>
      </c>
      <c r="O110" s="20">
        <v>0</v>
      </c>
      <c r="P110" s="19">
        <v>0</v>
      </c>
      <c r="Q110" s="19">
        <v>0</v>
      </c>
      <c r="R110" s="23">
        <v>745000</v>
      </c>
      <c r="S110" s="19">
        <v>580000</v>
      </c>
      <c r="T110" s="19">
        <f t="shared" si="1"/>
        <v>2195146</v>
      </c>
    </row>
    <row r="111" spans="2:20" s="5" customFormat="1" ht="25.5" x14ac:dyDescent="0.2">
      <c r="B111" s="15">
        <v>3000</v>
      </c>
      <c r="C111" s="16">
        <v>3521</v>
      </c>
      <c r="D111" s="17" t="s">
        <v>105</v>
      </c>
      <c r="E111" s="19">
        <v>120000</v>
      </c>
      <c r="F111" s="19">
        <v>24500</v>
      </c>
      <c r="G111" s="19">
        <v>53682</v>
      </c>
      <c r="H111" s="19">
        <v>0</v>
      </c>
      <c r="I111" s="19">
        <v>0</v>
      </c>
      <c r="J111" s="19">
        <v>122500</v>
      </c>
      <c r="K111" s="19">
        <v>5707.6</v>
      </c>
      <c r="L111" s="19">
        <v>25000</v>
      </c>
      <c r="M111" s="19">
        <v>0</v>
      </c>
      <c r="N111" s="19">
        <v>20600</v>
      </c>
      <c r="O111" s="20">
        <v>0</v>
      </c>
      <c r="P111" s="19">
        <v>0</v>
      </c>
      <c r="Q111" s="19">
        <v>0</v>
      </c>
      <c r="R111" s="23">
        <v>1100000</v>
      </c>
      <c r="S111" s="19">
        <v>236200</v>
      </c>
      <c r="T111" s="19">
        <f t="shared" si="1"/>
        <v>1708189.6</v>
      </c>
    </row>
    <row r="112" spans="2:20" s="5" customFormat="1" ht="25.5" x14ac:dyDescent="0.2">
      <c r="B112" s="15">
        <v>3000</v>
      </c>
      <c r="C112" s="16">
        <v>3531</v>
      </c>
      <c r="D112" s="17" t="s">
        <v>106</v>
      </c>
      <c r="E112" s="19">
        <v>120000</v>
      </c>
      <c r="F112" s="19">
        <v>0</v>
      </c>
      <c r="G112" s="19">
        <v>30000</v>
      </c>
      <c r="H112" s="19">
        <v>0</v>
      </c>
      <c r="I112" s="19">
        <f>0+6000+9000</f>
        <v>15000</v>
      </c>
      <c r="J112" s="19">
        <v>0</v>
      </c>
      <c r="K112" s="19">
        <v>16400.14</v>
      </c>
      <c r="L112" s="19">
        <v>15000</v>
      </c>
      <c r="M112" s="19">
        <v>21000</v>
      </c>
      <c r="N112" s="19">
        <v>0</v>
      </c>
      <c r="O112" s="20">
        <v>0</v>
      </c>
      <c r="P112" s="19">
        <v>0</v>
      </c>
      <c r="Q112" s="19">
        <v>0</v>
      </c>
      <c r="R112" s="23">
        <v>1500000</v>
      </c>
      <c r="S112" s="19">
        <v>10000</v>
      </c>
      <c r="T112" s="19">
        <f t="shared" si="1"/>
        <v>1727400.1400000001</v>
      </c>
    </row>
    <row r="113" spans="2:20" s="5" customFormat="1" ht="25.5" x14ac:dyDescent="0.2">
      <c r="B113" s="15">
        <v>3000</v>
      </c>
      <c r="C113" s="16">
        <v>3541</v>
      </c>
      <c r="D113" s="17" t="s">
        <v>107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20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f t="shared" si="1"/>
        <v>0</v>
      </c>
    </row>
    <row r="114" spans="2:20" s="5" customFormat="1" x14ac:dyDescent="0.2">
      <c r="B114" s="15">
        <v>3000</v>
      </c>
      <c r="C114" s="16">
        <v>3551</v>
      </c>
      <c r="D114" s="17" t="s">
        <v>108</v>
      </c>
      <c r="E114" s="19">
        <f>30000+300000+360000</f>
        <v>690000</v>
      </c>
      <c r="F114" s="19">
        <v>170004</v>
      </c>
      <c r="G114" s="19">
        <v>157003</v>
      </c>
      <c r="H114" s="19">
        <v>95224</v>
      </c>
      <c r="I114" s="19">
        <f>42960+24000+0</f>
        <v>66960</v>
      </c>
      <c r="J114" s="19">
        <v>204960</v>
      </c>
      <c r="K114" s="19">
        <v>315368.08</v>
      </c>
      <c r="L114" s="19">
        <v>186240</v>
      </c>
      <c r="M114" s="19">
        <v>62400</v>
      </c>
      <c r="N114" s="19">
        <v>163000</v>
      </c>
      <c r="O114" s="20">
        <v>86386</v>
      </c>
      <c r="P114" s="19">
        <v>44000</v>
      </c>
      <c r="Q114" s="19">
        <v>300000</v>
      </c>
      <c r="R114" s="23">
        <v>29522078</v>
      </c>
      <c r="S114" s="19">
        <v>400000</v>
      </c>
      <c r="T114" s="19">
        <f t="shared" si="1"/>
        <v>32463623.079999998</v>
      </c>
    </row>
    <row r="115" spans="2:20" s="5" customFormat="1" x14ac:dyDescent="0.2">
      <c r="B115" s="15">
        <v>3000</v>
      </c>
      <c r="C115" s="16">
        <v>3561</v>
      </c>
      <c r="D115" s="17" t="s">
        <v>109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20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f t="shared" si="1"/>
        <v>0</v>
      </c>
    </row>
    <row r="116" spans="2:20" s="5" customFormat="1" ht="25.5" x14ac:dyDescent="0.2">
      <c r="B116" s="15">
        <v>3000</v>
      </c>
      <c r="C116" s="16">
        <v>3571</v>
      </c>
      <c r="D116" s="17" t="s">
        <v>110</v>
      </c>
      <c r="E116" s="19">
        <v>0</v>
      </c>
      <c r="F116" s="19">
        <v>0</v>
      </c>
      <c r="G116" s="19">
        <v>160800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17000</v>
      </c>
      <c r="O116" s="20">
        <v>0</v>
      </c>
      <c r="P116" s="19">
        <v>0</v>
      </c>
      <c r="Q116" s="19">
        <v>0</v>
      </c>
      <c r="R116" s="23">
        <v>4590000</v>
      </c>
      <c r="S116" s="19">
        <v>0</v>
      </c>
      <c r="T116" s="19">
        <f t="shared" si="1"/>
        <v>4767800</v>
      </c>
    </row>
    <row r="117" spans="2:20" s="5" customFormat="1" x14ac:dyDescent="0.2">
      <c r="B117" s="15">
        <v>3000</v>
      </c>
      <c r="C117" s="16">
        <v>3581</v>
      </c>
      <c r="D117" s="17" t="s">
        <v>111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657974</v>
      </c>
      <c r="K117" s="19">
        <v>0</v>
      </c>
      <c r="L117" s="19">
        <v>0</v>
      </c>
      <c r="M117" s="19">
        <v>0</v>
      </c>
      <c r="N117" s="19">
        <v>0</v>
      </c>
      <c r="O117" s="20">
        <v>0</v>
      </c>
      <c r="P117" s="19">
        <v>0</v>
      </c>
      <c r="Q117" s="19">
        <v>0</v>
      </c>
      <c r="R117" s="23">
        <v>1695920</v>
      </c>
      <c r="S117" s="19">
        <v>0</v>
      </c>
      <c r="T117" s="19">
        <f t="shared" si="1"/>
        <v>2353894</v>
      </c>
    </row>
    <row r="118" spans="2:20" s="5" customFormat="1" x14ac:dyDescent="0.2">
      <c r="B118" s="15">
        <v>3000</v>
      </c>
      <c r="C118" s="16">
        <v>3591</v>
      </c>
      <c r="D118" s="17" t="s">
        <v>112</v>
      </c>
      <c r="E118" s="19">
        <v>24000</v>
      </c>
      <c r="F118" s="19">
        <v>30000</v>
      </c>
      <c r="G118" s="19">
        <v>21400</v>
      </c>
      <c r="H118" s="19">
        <v>0</v>
      </c>
      <c r="I118" s="19">
        <f>0+1000+0</f>
        <v>1000</v>
      </c>
      <c r="J118" s="19">
        <v>14000</v>
      </c>
      <c r="K118" s="19">
        <v>0</v>
      </c>
      <c r="L118" s="19">
        <v>10400</v>
      </c>
      <c r="M118" s="19">
        <v>15600</v>
      </c>
      <c r="N118" s="19">
        <v>8000</v>
      </c>
      <c r="O118" s="20">
        <v>0</v>
      </c>
      <c r="P118" s="19">
        <v>0</v>
      </c>
      <c r="Q118" s="19">
        <v>0</v>
      </c>
      <c r="R118" s="23">
        <v>1182656</v>
      </c>
      <c r="S118" s="19">
        <v>300000</v>
      </c>
      <c r="T118" s="19">
        <f t="shared" si="1"/>
        <v>1607056</v>
      </c>
    </row>
    <row r="119" spans="2:20" s="5" customFormat="1" ht="25.5" x14ac:dyDescent="0.2">
      <c r="B119" s="15">
        <v>3000</v>
      </c>
      <c r="C119" s="16">
        <v>3611</v>
      </c>
      <c r="D119" s="17" t="s">
        <v>113</v>
      </c>
      <c r="E119" s="19">
        <v>89561081</v>
      </c>
      <c r="F119" s="19">
        <v>15000</v>
      </c>
      <c r="G119" s="19">
        <v>0</v>
      </c>
      <c r="H119" s="19">
        <v>0</v>
      </c>
      <c r="I119" s="19">
        <f>0+0+30000</f>
        <v>30000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20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f t="shared" si="1"/>
        <v>89606081</v>
      </c>
    </row>
    <row r="120" spans="2:20" s="5" customFormat="1" ht="25.5" x14ac:dyDescent="0.2">
      <c r="B120" s="15">
        <v>3000</v>
      </c>
      <c r="C120" s="16">
        <v>3621</v>
      </c>
      <c r="D120" s="17" t="s">
        <v>114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20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f t="shared" si="1"/>
        <v>0</v>
      </c>
    </row>
    <row r="121" spans="2:20" s="5" customFormat="1" ht="25.5" x14ac:dyDescent="0.2">
      <c r="B121" s="15">
        <v>3000</v>
      </c>
      <c r="C121" s="16">
        <v>3631</v>
      </c>
      <c r="D121" s="17" t="s">
        <v>115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20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f t="shared" si="1"/>
        <v>0</v>
      </c>
    </row>
    <row r="122" spans="2:20" s="5" customFormat="1" x14ac:dyDescent="0.2">
      <c r="B122" s="15">
        <v>3000</v>
      </c>
      <c r="C122" s="16">
        <v>3632</v>
      </c>
      <c r="D122" s="17" t="s">
        <v>116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20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f t="shared" si="1"/>
        <v>0</v>
      </c>
    </row>
    <row r="123" spans="2:20" s="5" customFormat="1" x14ac:dyDescent="0.2">
      <c r="B123" s="15">
        <v>3000</v>
      </c>
      <c r="C123" s="16">
        <v>3641</v>
      </c>
      <c r="D123" s="17" t="s">
        <v>117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20">
        <v>0</v>
      </c>
      <c r="P123" s="19">
        <v>0</v>
      </c>
      <c r="Q123" s="19">
        <v>0</v>
      </c>
      <c r="R123" s="23">
        <v>15000</v>
      </c>
      <c r="S123" s="19">
        <v>0</v>
      </c>
      <c r="T123" s="19">
        <f t="shared" si="1"/>
        <v>15000</v>
      </c>
    </row>
    <row r="124" spans="2:20" s="5" customFormat="1" x14ac:dyDescent="0.2">
      <c r="B124" s="15">
        <v>3000</v>
      </c>
      <c r="C124" s="16">
        <v>3651</v>
      </c>
      <c r="D124" s="17" t="s">
        <v>118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20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f t="shared" si="1"/>
        <v>0</v>
      </c>
    </row>
    <row r="125" spans="2:20" s="5" customFormat="1" ht="25.5" x14ac:dyDescent="0.2">
      <c r="B125" s="15">
        <v>3000</v>
      </c>
      <c r="C125" s="16">
        <v>3661</v>
      </c>
      <c r="D125" s="17" t="s">
        <v>119</v>
      </c>
      <c r="E125" s="19">
        <v>14757899</v>
      </c>
      <c r="F125" s="19">
        <v>15000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20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f t="shared" si="1"/>
        <v>14772899</v>
      </c>
    </row>
    <row r="126" spans="2:20" s="5" customFormat="1" x14ac:dyDescent="0.2">
      <c r="B126" s="15">
        <v>3000</v>
      </c>
      <c r="C126" s="16">
        <v>3691</v>
      </c>
      <c r="D126" s="17" t="s">
        <v>120</v>
      </c>
      <c r="E126" s="19">
        <v>1220000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20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f t="shared" si="1"/>
        <v>1220000</v>
      </c>
    </row>
    <row r="127" spans="2:20" s="5" customFormat="1" x14ac:dyDescent="0.2">
      <c r="B127" s="15">
        <v>3000</v>
      </c>
      <c r="C127" s="16">
        <v>3711</v>
      </c>
      <c r="D127" s="17" t="s">
        <v>121</v>
      </c>
      <c r="E127" s="19">
        <v>180000</v>
      </c>
      <c r="F127" s="19">
        <v>0</v>
      </c>
      <c r="G127" s="19">
        <v>0</v>
      </c>
      <c r="H127" s="19">
        <v>0</v>
      </c>
      <c r="I127" s="19">
        <f>0+27000+20000</f>
        <v>47000</v>
      </c>
      <c r="J127" s="19">
        <v>24000</v>
      </c>
      <c r="K127" s="19">
        <v>0</v>
      </c>
      <c r="L127" s="19">
        <v>0</v>
      </c>
      <c r="M127" s="19">
        <v>54000</v>
      </c>
      <c r="N127" s="19">
        <v>0</v>
      </c>
      <c r="O127" s="20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f t="shared" si="1"/>
        <v>305000</v>
      </c>
    </row>
    <row r="128" spans="2:20" s="5" customFormat="1" x14ac:dyDescent="0.2">
      <c r="B128" s="15">
        <v>3000</v>
      </c>
      <c r="C128" s="16">
        <v>3721</v>
      </c>
      <c r="D128" s="17" t="s">
        <v>122</v>
      </c>
      <c r="E128" s="19">
        <f>36000+156000+24000+120000</f>
        <v>336000</v>
      </c>
      <c r="F128" s="19">
        <v>67400</v>
      </c>
      <c r="G128" s="19">
        <v>83840</v>
      </c>
      <c r="H128" s="19">
        <v>16800</v>
      </c>
      <c r="I128" s="19">
        <f>0+12000+22000</f>
        <v>34000</v>
      </c>
      <c r="J128" s="19">
        <v>206292</v>
      </c>
      <c r="K128" s="19">
        <v>5161.91</v>
      </c>
      <c r="L128" s="19">
        <v>6600</v>
      </c>
      <c r="M128" s="19">
        <v>26700</v>
      </c>
      <c r="N128" s="19">
        <v>0</v>
      </c>
      <c r="O128" s="20">
        <v>1590</v>
      </c>
      <c r="P128" s="19">
        <v>25200</v>
      </c>
      <c r="Q128" s="19">
        <v>0</v>
      </c>
      <c r="R128" s="23">
        <v>117000</v>
      </c>
      <c r="S128" s="19">
        <v>86500</v>
      </c>
      <c r="T128" s="19">
        <f t="shared" si="1"/>
        <v>1013083.91</v>
      </c>
    </row>
    <row r="129" spans="2:20" s="5" customFormat="1" x14ac:dyDescent="0.2">
      <c r="B129" s="15">
        <v>3000</v>
      </c>
      <c r="C129" s="16">
        <v>3731</v>
      </c>
      <c r="D129" s="17" t="s">
        <v>123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20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f t="shared" si="1"/>
        <v>0</v>
      </c>
    </row>
    <row r="130" spans="2:20" s="5" customFormat="1" x14ac:dyDescent="0.2">
      <c r="B130" s="15">
        <v>3000</v>
      </c>
      <c r="C130" s="16">
        <v>3741</v>
      </c>
      <c r="D130" s="17" t="s">
        <v>124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20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f t="shared" si="1"/>
        <v>0</v>
      </c>
    </row>
    <row r="131" spans="2:20" s="5" customFormat="1" x14ac:dyDescent="0.2">
      <c r="B131" s="15">
        <v>3000</v>
      </c>
      <c r="C131" s="16">
        <v>3751</v>
      </c>
      <c r="D131" s="17" t="s">
        <v>125</v>
      </c>
      <c r="E131" s="19">
        <f>25000+264000</f>
        <v>289000</v>
      </c>
      <c r="F131" s="19">
        <v>37800</v>
      </c>
      <c r="G131" s="19">
        <v>85998</v>
      </c>
      <c r="H131" s="19">
        <v>12000</v>
      </c>
      <c r="I131" s="19">
        <f>66000+6000+7700</f>
        <v>79700</v>
      </c>
      <c r="J131" s="19">
        <v>226028</v>
      </c>
      <c r="K131" s="19">
        <v>24809.07</v>
      </c>
      <c r="L131" s="19">
        <v>6600</v>
      </c>
      <c r="M131" s="19">
        <v>86874</v>
      </c>
      <c r="N131" s="19">
        <v>0</v>
      </c>
      <c r="O131" s="20">
        <v>48354</v>
      </c>
      <c r="P131" s="19">
        <v>9600</v>
      </c>
      <c r="Q131" s="19">
        <v>40000</v>
      </c>
      <c r="R131" s="23">
        <v>2000016</v>
      </c>
      <c r="S131" s="19">
        <v>123500</v>
      </c>
      <c r="T131" s="19">
        <f t="shared" si="1"/>
        <v>3070279.07</v>
      </c>
    </row>
    <row r="132" spans="2:20" s="5" customFormat="1" x14ac:dyDescent="0.2">
      <c r="B132" s="15">
        <v>3000</v>
      </c>
      <c r="C132" s="16">
        <v>3752</v>
      </c>
      <c r="D132" s="17" t="s">
        <v>126</v>
      </c>
      <c r="E132" s="19">
        <f>12000+60000+420000</f>
        <v>492000</v>
      </c>
      <c r="F132" s="19">
        <v>42000</v>
      </c>
      <c r="G132" s="19">
        <v>115510</v>
      </c>
      <c r="H132" s="19">
        <v>84000</v>
      </c>
      <c r="I132" s="19">
        <f>0+30000+7000</f>
        <v>37000</v>
      </c>
      <c r="J132" s="19">
        <v>295016</v>
      </c>
      <c r="K132" s="19">
        <v>86031.9</v>
      </c>
      <c r="L132" s="19">
        <v>0</v>
      </c>
      <c r="M132" s="19">
        <v>36000</v>
      </c>
      <c r="N132" s="19">
        <v>0</v>
      </c>
      <c r="O132" s="20">
        <v>27772</v>
      </c>
      <c r="P132" s="19">
        <v>33800</v>
      </c>
      <c r="Q132" s="19">
        <v>33436</v>
      </c>
      <c r="R132" s="23">
        <v>2024705</v>
      </c>
      <c r="S132" s="19">
        <v>241500</v>
      </c>
      <c r="T132" s="19">
        <f t="shared" si="1"/>
        <v>3548770.9</v>
      </c>
    </row>
    <row r="133" spans="2:20" s="5" customFormat="1" x14ac:dyDescent="0.2">
      <c r="B133" s="15">
        <v>3000</v>
      </c>
      <c r="C133" s="16">
        <v>3761</v>
      </c>
      <c r="D133" s="17" t="s">
        <v>127</v>
      </c>
      <c r="E133" s="19">
        <v>660000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20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f t="shared" si="1"/>
        <v>660000</v>
      </c>
    </row>
    <row r="134" spans="2:20" s="5" customFormat="1" x14ac:dyDescent="0.2">
      <c r="B134" s="15">
        <v>3000</v>
      </c>
      <c r="C134" s="16">
        <v>3771</v>
      </c>
      <c r="D134" s="17" t="s">
        <v>128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20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f t="shared" si="1"/>
        <v>0</v>
      </c>
    </row>
    <row r="135" spans="2:20" s="5" customFormat="1" x14ac:dyDescent="0.2">
      <c r="B135" s="15">
        <v>3000</v>
      </c>
      <c r="C135" s="16">
        <v>3781</v>
      </c>
      <c r="D135" s="17" t="s">
        <v>129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20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f t="shared" si="1"/>
        <v>0</v>
      </c>
    </row>
    <row r="136" spans="2:20" s="5" customFormat="1" x14ac:dyDescent="0.2">
      <c r="B136" s="15">
        <v>3000</v>
      </c>
      <c r="C136" s="16">
        <v>3791</v>
      </c>
      <c r="D136" s="17" t="s">
        <v>130</v>
      </c>
      <c r="E136" s="19">
        <v>216000</v>
      </c>
      <c r="F136" s="19">
        <v>32500</v>
      </c>
      <c r="G136" s="19">
        <v>0</v>
      </c>
      <c r="H136" s="19">
        <v>0</v>
      </c>
      <c r="I136" s="19">
        <f>0+12000+24000</f>
        <v>36000</v>
      </c>
      <c r="J136" s="19">
        <v>86828</v>
      </c>
      <c r="K136" s="19">
        <v>8611.7900000000009</v>
      </c>
      <c r="L136" s="19">
        <v>6000</v>
      </c>
      <c r="M136" s="19">
        <v>6000</v>
      </c>
      <c r="N136" s="19">
        <v>88608</v>
      </c>
      <c r="O136" s="20">
        <v>108576</v>
      </c>
      <c r="P136" s="19">
        <v>43200</v>
      </c>
      <c r="Q136" s="19">
        <v>0</v>
      </c>
      <c r="R136" s="23">
        <v>500000</v>
      </c>
      <c r="S136" s="19">
        <v>180532</v>
      </c>
      <c r="T136" s="19">
        <f t="shared" si="1"/>
        <v>1312855.79</v>
      </c>
    </row>
    <row r="137" spans="2:20" s="5" customFormat="1" x14ac:dyDescent="0.2">
      <c r="B137" s="15">
        <v>3000</v>
      </c>
      <c r="C137" s="16">
        <v>3811</v>
      </c>
      <c r="D137" s="17" t="s">
        <v>131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60000</v>
      </c>
      <c r="K137" s="19">
        <v>0</v>
      </c>
      <c r="L137" s="19">
        <v>0</v>
      </c>
      <c r="M137" s="19">
        <v>0</v>
      </c>
      <c r="N137" s="19">
        <v>0</v>
      </c>
      <c r="O137" s="20">
        <v>0</v>
      </c>
      <c r="P137" s="19">
        <v>36000</v>
      </c>
      <c r="Q137" s="19">
        <v>0</v>
      </c>
      <c r="R137" s="19">
        <v>0</v>
      </c>
      <c r="S137" s="19">
        <v>0</v>
      </c>
      <c r="T137" s="19">
        <f t="shared" ref="T137:T185" si="2">SUM(E137:S137)</f>
        <v>96000</v>
      </c>
    </row>
    <row r="138" spans="2:20" s="5" customFormat="1" x14ac:dyDescent="0.2">
      <c r="B138" s="15">
        <v>3000</v>
      </c>
      <c r="C138" s="16">
        <v>3821</v>
      </c>
      <c r="D138" s="17" t="s">
        <v>132</v>
      </c>
      <c r="E138" s="19">
        <f>700000+794000</f>
        <v>1494000</v>
      </c>
      <c r="F138" s="19">
        <v>0</v>
      </c>
      <c r="G138" s="19">
        <v>4000</v>
      </c>
      <c r="H138" s="19">
        <v>0</v>
      </c>
      <c r="I138" s="19">
        <v>0</v>
      </c>
      <c r="J138" s="19">
        <v>59665</v>
      </c>
      <c r="K138" s="19">
        <v>0</v>
      </c>
      <c r="L138" s="19">
        <v>0</v>
      </c>
      <c r="M138" s="19">
        <v>0</v>
      </c>
      <c r="N138" s="19">
        <v>0</v>
      </c>
      <c r="O138" s="20">
        <v>0</v>
      </c>
      <c r="P138" s="19">
        <v>370000</v>
      </c>
      <c r="Q138" s="19">
        <v>0</v>
      </c>
      <c r="R138" s="19">
        <v>0</v>
      </c>
      <c r="S138" s="19">
        <v>11925717</v>
      </c>
      <c r="T138" s="19">
        <f t="shared" si="2"/>
        <v>13853382</v>
      </c>
    </row>
    <row r="139" spans="2:20" s="5" customFormat="1" x14ac:dyDescent="0.2">
      <c r="B139" s="15">
        <v>3000</v>
      </c>
      <c r="C139" s="16">
        <v>3831</v>
      </c>
      <c r="D139" s="17" t="s">
        <v>133</v>
      </c>
      <c r="E139" s="19">
        <v>2040000</v>
      </c>
      <c r="F139" s="19">
        <v>0</v>
      </c>
      <c r="G139" s="19">
        <v>0</v>
      </c>
      <c r="H139" s="19">
        <v>0</v>
      </c>
      <c r="I139" s="19">
        <f>0+80000+37000</f>
        <v>117000</v>
      </c>
      <c r="J139" s="19">
        <v>25000</v>
      </c>
      <c r="K139" s="19">
        <v>0</v>
      </c>
      <c r="L139" s="19">
        <v>0</v>
      </c>
      <c r="M139" s="19">
        <v>28800</v>
      </c>
      <c r="N139" s="19">
        <v>0</v>
      </c>
      <c r="O139" s="20">
        <v>0</v>
      </c>
      <c r="P139" s="19">
        <v>0</v>
      </c>
      <c r="Q139" s="19">
        <v>0</v>
      </c>
      <c r="R139" s="19">
        <v>0</v>
      </c>
      <c r="S139" s="19">
        <v>399982</v>
      </c>
      <c r="T139" s="19">
        <f t="shared" si="2"/>
        <v>2610782</v>
      </c>
    </row>
    <row r="140" spans="2:20" s="5" customFormat="1" x14ac:dyDescent="0.2">
      <c r="B140" s="15">
        <v>3000</v>
      </c>
      <c r="C140" s="16">
        <v>3841</v>
      </c>
      <c r="D140" s="17" t="s">
        <v>134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20">
        <v>0</v>
      </c>
      <c r="P140" s="19">
        <v>0</v>
      </c>
      <c r="Q140" s="19">
        <v>0</v>
      </c>
      <c r="R140" s="19">
        <v>0</v>
      </c>
      <c r="S140" s="19">
        <v>141000</v>
      </c>
      <c r="T140" s="19">
        <f t="shared" si="2"/>
        <v>141000</v>
      </c>
    </row>
    <row r="141" spans="2:20" s="5" customFormat="1" x14ac:dyDescent="0.2">
      <c r="B141" s="15">
        <v>3000</v>
      </c>
      <c r="C141" s="16">
        <v>3851</v>
      </c>
      <c r="D141" s="17" t="s">
        <v>135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95788.13</v>
      </c>
      <c r="L141" s="19">
        <v>240000</v>
      </c>
      <c r="M141" s="19">
        <v>0</v>
      </c>
      <c r="N141" s="19">
        <v>0</v>
      </c>
      <c r="O141" s="20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f t="shared" si="2"/>
        <v>335788.13</v>
      </c>
    </row>
    <row r="142" spans="2:20" s="5" customFormat="1" x14ac:dyDescent="0.2">
      <c r="B142" s="15">
        <v>3000</v>
      </c>
      <c r="C142" s="16">
        <v>3891</v>
      </c>
      <c r="D142" s="17" t="s">
        <v>136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20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f t="shared" si="2"/>
        <v>0</v>
      </c>
    </row>
    <row r="143" spans="2:20" s="5" customFormat="1" x14ac:dyDescent="0.2">
      <c r="B143" s="15">
        <v>3000</v>
      </c>
      <c r="C143" s="16">
        <v>3911</v>
      </c>
      <c r="D143" s="17" t="s">
        <v>137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20">
        <v>0</v>
      </c>
      <c r="P143" s="19">
        <v>0</v>
      </c>
      <c r="Q143" s="19">
        <v>0</v>
      </c>
      <c r="R143" s="23">
        <v>350000</v>
      </c>
      <c r="S143" s="19">
        <v>0</v>
      </c>
      <c r="T143" s="19">
        <f t="shared" si="2"/>
        <v>350000</v>
      </c>
    </row>
    <row r="144" spans="2:20" s="5" customFormat="1" x14ac:dyDescent="0.2">
      <c r="B144" s="15">
        <v>3000</v>
      </c>
      <c r="C144" s="16">
        <v>3921</v>
      </c>
      <c r="D144" s="17" t="s">
        <v>138</v>
      </c>
      <c r="E144" s="19">
        <v>60000</v>
      </c>
      <c r="F144" s="19">
        <v>35664</v>
      </c>
      <c r="G144" s="19">
        <v>235827</v>
      </c>
      <c r="H144" s="19">
        <v>52210</v>
      </c>
      <c r="I144" s="19">
        <f>14400+3000+0</f>
        <v>17400</v>
      </c>
      <c r="J144" s="19">
        <v>57690</v>
      </c>
      <c r="K144" s="19">
        <v>471165.95</v>
      </c>
      <c r="L144" s="19">
        <v>34200</v>
      </c>
      <c r="M144" s="19">
        <v>48000</v>
      </c>
      <c r="N144" s="19">
        <v>42900</v>
      </c>
      <c r="O144" s="20">
        <v>23848</v>
      </c>
      <c r="P144" s="19">
        <v>7750</v>
      </c>
      <c r="Q144" s="19">
        <v>40000</v>
      </c>
      <c r="R144" s="23">
        <v>1085975</v>
      </c>
      <c r="S144" s="19">
        <v>160000</v>
      </c>
      <c r="T144" s="19">
        <f t="shared" si="2"/>
        <v>2372629.9500000002</v>
      </c>
    </row>
    <row r="145" spans="2:20" s="5" customFormat="1" x14ac:dyDescent="0.2">
      <c r="B145" s="15">
        <v>3000</v>
      </c>
      <c r="C145" s="16">
        <v>3931</v>
      </c>
      <c r="D145" s="17" t="s">
        <v>139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20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f t="shared" si="2"/>
        <v>0</v>
      </c>
    </row>
    <row r="146" spans="2:20" s="5" customFormat="1" x14ac:dyDescent="0.2">
      <c r="B146" s="15">
        <v>3000</v>
      </c>
      <c r="C146" s="16">
        <v>3941</v>
      </c>
      <c r="D146" s="17" t="s">
        <v>140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20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f t="shared" si="2"/>
        <v>0</v>
      </c>
    </row>
    <row r="147" spans="2:20" s="5" customFormat="1" x14ac:dyDescent="0.2">
      <c r="B147" s="15">
        <v>3000</v>
      </c>
      <c r="C147" s="16">
        <v>3951</v>
      </c>
      <c r="D147" s="17" t="s">
        <v>141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20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f t="shared" si="2"/>
        <v>0</v>
      </c>
    </row>
    <row r="148" spans="2:20" s="5" customFormat="1" x14ac:dyDescent="0.2">
      <c r="B148" s="15">
        <v>3000</v>
      </c>
      <c r="C148" s="16">
        <v>3961</v>
      </c>
      <c r="D148" s="17" t="s">
        <v>142</v>
      </c>
      <c r="E148" s="19">
        <v>0</v>
      </c>
      <c r="F148" s="19">
        <v>0</v>
      </c>
      <c r="G148" s="19">
        <v>0</v>
      </c>
      <c r="H148" s="19">
        <v>12800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20">
        <v>0</v>
      </c>
      <c r="P148" s="19">
        <v>0</v>
      </c>
      <c r="Q148" s="19">
        <v>0</v>
      </c>
      <c r="R148" s="23">
        <v>219800</v>
      </c>
      <c r="S148" s="19">
        <v>0</v>
      </c>
      <c r="T148" s="19">
        <f t="shared" si="2"/>
        <v>232600</v>
      </c>
    </row>
    <row r="149" spans="2:20" s="5" customFormat="1" x14ac:dyDescent="0.2">
      <c r="B149" s="15">
        <v>3000</v>
      </c>
      <c r="C149" s="16">
        <v>3971</v>
      </c>
      <c r="D149" s="17" t="s">
        <v>143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20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f t="shared" si="2"/>
        <v>0</v>
      </c>
    </row>
    <row r="150" spans="2:20" s="5" customFormat="1" x14ac:dyDescent="0.2">
      <c r="B150" s="15">
        <v>3000</v>
      </c>
      <c r="C150" s="16">
        <v>3981</v>
      </c>
      <c r="D150" s="17" t="s">
        <v>144</v>
      </c>
      <c r="E150" s="19">
        <v>0</v>
      </c>
      <c r="F150" s="19">
        <v>0</v>
      </c>
      <c r="G150" s="19">
        <v>0</v>
      </c>
      <c r="H150" s="19">
        <v>0</v>
      </c>
      <c r="I150" s="19">
        <f>0+36000+0</f>
        <v>36000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20">
        <v>0</v>
      </c>
      <c r="P150" s="19">
        <v>0</v>
      </c>
      <c r="Q150" s="19">
        <v>0</v>
      </c>
      <c r="R150" s="23">
        <v>15110841</v>
      </c>
      <c r="S150" s="19">
        <v>0</v>
      </c>
      <c r="T150" s="19">
        <f t="shared" si="2"/>
        <v>15146841</v>
      </c>
    </row>
    <row r="151" spans="2:20" s="5" customFormat="1" x14ac:dyDescent="0.2">
      <c r="B151" s="15">
        <v>3000</v>
      </c>
      <c r="C151" s="16">
        <v>3991</v>
      </c>
      <c r="D151" s="17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20">
        <v>0</v>
      </c>
      <c r="P151" s="19">
        <v>0</v>
      </c>
      <c r="Q151" s="19">
        <v>0</v>
      </c>
      <c r="R151" s="19">
        <v>0</v>
      </c>
      <c r="S151" s="19">
        <v>201840</v>
      </c>
      <c r="T151" s="19">
        <f t="shared" si="2"/>
        <v>201840</v>
      </c>
    </row>
    <row r="152" spans="2:20" s="5" customFormat="1" ht="20.25" customHeight="1" x14ac:dyDescent="0.2">
      <c r="B152" s="41"/>
      <c r="C152" s="40" t="s">
        <v>216</v>
      </c>
      <c r="D152" s="42" t="s">
        <v>219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20"/>
      <c r="P152" s="19"/>
      <c r="Q152" s="19"/>
      <c r="R152" s="19"/>
      <c r="S152" s="19"/>
      <c r="T152" s="35">
        <f>SUM(T70:T151)</f>
        <v>319994373.15999997</v>
      </c>
    </row>
    <row r="153" spans="2:20" s="5" customFormat="1" x14ac:dyDescent="0.2">
      <c r="B153" s="15">
        <v>4000</v>
      </c>
      <c r="C153" s="16">
        <v>4410</v>
      </c>
      <c r="D153" s="17" t="s">
        <v>178</v>
      </c>
      <c r="E153" s="19">
        <v>0</v>
      </c>
      <c r="F153" s="19">
        <v>0</v>
      </c>
      <c r="G153" s="19">
        <v>0</v>
      </c>
      <c r="H153" s="19">
        <v>0</v>
      </c>
      <c r="I153" s="19">
        <f>1669000+0+0</f>
        <v>1669000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200000</v>
      </c>
      <c r="T153" s="19">
        <f t="shared" si="2"/>
        <v>1869000</v>
      </c>
    </row>
    <row r="154" spans="2:20" s="5" customFormat="1" ht="37.5" customHeight="1" x14ac:dyDescent="0.2">
      <c r="B154" s="41"/>
      <c r="C154" s="40" t="s">
        <v>220</v>
      </c>
      <c r="D154" s="42" t="s">
        <v>221</v>
      </c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35">
        <f>SUM(T153)</f>
        <v>1869000</v>
      </c>
    </row>
    <row r="155" spans="2:20" s="5" customFormat="1" x14ac:dyDescent="0.2">
      <c r="B155" s="15">
        <v>5000</v>
      </c>
      <c r="C155" s="16">
        <v>5111</v>
      </c>
      <c r="D155" s="17" t="s">
        <v>146</v>
      </c>
      <c r="E155" s="19">
        <v>0</v>
      </c>
      <c r="F155" s="19">
        <v>0</v>
      </c>
      <c r="G155" s="19">
        <v>2000000</v>
      </c>
      <c r="H155" s="19">
        <v>0</v>
      </c>
      <c r="I155" s="19">
        <v>0</v>
      </c>
      <c r="J155" s="19">
        <v>0</v>
      </c>
      <c r="K155" s="19">
        <v>0</v>
      </c>
      <c r="L155" s="19">
        <v>739000</v>
      </c>
      <c r="M155" s="19">
        <v>0</v>
      </c>
      <c r="N155" s="19">
        <v>0</v>
      </c>
      <c r="O155" s="20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f t="shared" si="2"/>
        <v>2739000</v>
      </c>
    </row>
    <row r="156" spans="2:20" s="5" customFormat="1" x14ac:dyDescent="0.2">
      <c r="B156" s="15">
        <v>5000</v>
      </c>
      <c r="C156" s="16">
        <v>5121</v>
      </c>
      <c r="D156" s="17" t="s">
        <v>147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20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f t="shared" si="2"/>
        <v>0</v>
      </c>
    </row>
    <row r="157" spans="2:20" s="5" customFormat="1" x14ac:dyDescent="0.2">
      <c r="B157" s="15">
        <v>5000</v>
      </c>
      <c r="C157" s="16">
        <v>5131</v>
      </c>
      <c r="D157" s="17" t="s">
        <v>148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20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f t="shared" si="2"/>
        <v>0</v>
      </c>
    </row>
    <row r="158" spans="2:20" s="5" customFormat="1" x14ac:dyDescent="0.2">
      <c r="B158" s="15">
        <v>5000</v>
      </c>
      <c r="C158" s="16">
        <v>5141</v>
      </c>
      <c r="D158" s="17" t="s">
        <v>149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20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f t="shared" si="2"/>
        <v>0</v>
      </c>
    </row>
    <row r="159" spans="2:20" s="5" customFormat="1" x14ac:dyDescent="0.2">
      <c r="B159" s="15">
        <v>5000</v>
      </c>
      <c r="C159" s="16">
        <v>5151</v>
      </c>
      <c r="D159" s="17" t="s">
        <v>150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20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f t="shared" si="2"/>
        <v>0</v>
      </c>
    </row>
    <row r="160" spans="2:20" s="5" customFormat="1" x14ac:dyDescent="0.2">
      <c r="B160" s="15">
        <v>5000</v>
      </c>
      <c r="C160" s="16">
        <v>5191</v>
      </c>
      <c r="D160" s="17" t="s">
        <v>151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20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f t="shared" si="2"/>
        <v>0</v>
      </c>
    </row>
    <row r="161" spans="2:20" s="5" customFormat="1" x14ac:dyDescent="0.2">
      <c r="B161" s="15">
        <v>5000</v>
      </c>
      <c r="C161" s="16">
        <v>5211</v>
      </c>
      <c r="D161" s="17" t="s">
        <v>152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18000</v>
      </c>
      <c r="M161" s="19">
        <v>0</v>
      </c>
      <c r="N161" s="19">
        <v>0</v>
      </c>
      <c r="O161" s="20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f t="shared" si="2"/>
        <v>18000</v>
      </c>
    </row>
    <row r="162" spans="2:20" s="5" customFormat="1" x14ac:dyDescent="0.2">
      <c r="B162" s="15">
        <v>5000</v>
      </c>
      <c r="C162" s="16">
        <v>5221</v>
      </c>
      <c r="D162" s="17" t="s">
        <v>153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20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f t="shared" si="2"/>
        <v>0</v>
      </c>
    </row>
    <row r="163" spans="2:20" s="5" customFormat="1" x14ac:dyDescent="0.2">
      <c r="B163" s="15">
        <v>5000</v>
      </c>
      <c r="C163" s="16">
        <v>5231</v>
      </c>
      <c r="D163" s="17" t="s">
        <v>154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20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f t="shared" si="2"/>
        <v>0</v>
      </c>
    </row>
    <row r="164" spans="2:20" s="5" customFormat="1" x14ac:dyDescent="0.2">
      <c r="B164" s="15">
        <v>5000</v>
      </c>
      <c r="C164" s="16">
        <v>5291</v>
      </c>
      <c r="D164" s="17" t="s">
        <v>155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20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f t="shared" si="2"/>
        <v>0</v>
      </c>
    </row>
    <row r="165" spans="2:20" s="5" customFormat="1" x14ac:dyDescent="0.2">
      <c r="B165" s="15">
        <v>5000</v>
      </c>
      <c r="C165" s="16">
        <v>5311</v>
      </c>
      <c r="D165" s="17" t="s">
        <v>156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20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f t="shared" si="2"/>
        <v>0</v>
      </c>
    </row>
    <row r="166" spans="2:20" s="5" customFormat="1" x14ac:dyDescent="0.2">
      <c r="B166" s="15">
        <v>5000</v>
      </c>
      <c r="C166" s="16">
        <v>5321</v>
      </c>
      <c r="D166" s="17" t="s">
        <v>157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20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f t="shared" si="2"/>
        <v>0</v>
      </c>
    </row>
    <row r="167" spans="2:20" s="5" customFormat="1" x14ac:dyDescent="0.2">
      <c r="B167" s="15">
        <v>5000</v>
      </c>
      <c r="C167" s="16">
        <v>5411</v>
      </c>
      <c r="D167" s="17" t="s">
        <v>158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20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f t="shared" si="2"/>
        <v>0</v>
      </c>
    </row>
    <row r="168" spans="2:20" s="5" customFormat="1" x14ac:dyDescent="0.2">
      <c r="B168" s="15">
        <v>5000</v>
      </c>
      <c r="C168" s="16">
        <v>5412</v>
      </c>
      <c r="D168" s="17" t="s">
        <v>159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20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f t="shared" si="2"/>
        <v>0</v>
      </c>
    </row>
    <row r="169" spans="2:20" s="6" customFormat="1" x14ac:dyDescent="0.25">
      <c r="B169" s="15">
        <v>5000</v>
      </c>
      <c r="C169" s="16">
        <v>5421</v>
      </c>
      <c r="D169" s="17" t="s">
        <v>160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20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f t="shared" si="2"/>
        <v>0</v>
      </c>
    </row>
    <row r="170" spans="2:20" s="7" customFormat="1" x14ac:dyDescent="0.25">
      <c r="B170" s="15">
        <v>5000</v>
      </c>
      <c r="C170" s="16">
        <v>5491</v>
      </c>
      <c r="D170" s="17" t="s">
        <v>161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20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f t="shared" si="2"/>
        <v>0</v>
      </c>
    </row>
    <row r="171" spans="2:20" s="7" customFormat="1" x14ac:dyDescent="0.25">
      <c r="B171" s="15">
        <v>5000</v>
      </c>
      <c r="C171" s="16">
        <v>5511</v>
      </c>
      <c r="D171" s="17" t="s">
        <v>162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20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f t="shared" si="2"/>
        <v>0</v>
      </c>
    </row>
    <row r="172" spans="2:20" s="7" customFormat="1" x14ac:dyDescent="0.25">
      <c r="B172" s="15">
        <v>5000</v>
      </c>
      <c r="C172" s="16">
        <v>5611</v>
      </c>
      <c r="D172" s="17" t="s">
        <v>163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20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f t="shared" si="2"/>
        <v>0</v>
      </c>
    </row>
    <row r="173" spans="2:20" s="7" customFormat="1" x14ac:dyDescent="0.25">
      <c r="B173" s="15">
        <v>5000</v>
      </c>
      <c r="C173" s="16">
        <v>5621</v>
      </c>
      <c r="D173" s="17" t="s">
        <v>164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20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f t="shared" si="2"/>
        <v>0</v>
      </c>
    </row>
    <row r="174" spans="2:20" s="7" customFormat="1" x14ac:dyDescent="0.25">
      <c r="B174" s="15">
        <v>5000</v>
      </c>
      <c r="C174" s="16">
        <v>5631</v>
      </c>
      <c r="D174" s="17" t="s">
        <v>165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20">
        <v>0</v>
      </c>
      <c r="P174" s="19">
        <v>0</v>
      </c>
      <c r="Q174" s="19">
        <v>0</v>
      </c>
      <c r="R174" s="19">
        <v>0</v>
      </c>
      <c r="S174" s="19">
        <v>0</v>
      </c>
      <c r="T174" s="19">
        <f t="shared" si="2"/>
        <v>0</v>
      </c>
    </row>
    <row r="175" spans="2:20" s="7" customFormat="1" ht="25.5" x14ac:dyDescent="0.25">
      <c r="B175" s="15">
        <v>5000</v>
      </c>
      <c r="C175" s="16">
        <v>5641</v>
      </c>
      <c r="D175" s="17" t="s">
        <v>166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20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f t="shared" si="2"/>
        <v>0</v>
      </c>
    </row>
    <row r="176" spans="2:20" s="7" customFormat="1" x14ac:dyDescent="0.25">
      <c r="B176" s="15">
        <v>5000</v>
      </c>
      <c r="C176" s="16">
        <v>5651</v>
      </c>
      <c r="D176" s="17" t="s">
        <v>167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20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f t="shared" si="2"/>
        <v>0</v>
      </c>
    </row>
    <row r="177" spans="2:20" s="7" customFormat="1" x14ac:dyDescent="0.25">
      <c r="B177" s="15">
        <v>5000</v>
      </c>
      <c r="C177" s="16">
        <v>5661</v>
      </c>
      <c r="D177" s="17" t="s">
        <v>168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20">
        <v>0</v>
      </c>
      <c r="P177" s="19">
        <v>0</v>
      </c>
      <c r="Q177" s="19">
        <v>0</v>
      </c>
      <c r="R177" s="19">
        <v>0</v>
      </c>
      <c r="S177" s="19">
        <v>0</v>
      </c>
      <c r="T177" s="19">
        <f t="shared" si="2"/>
        <v>0</v>
      </c>
    </row>
    <row r="178" spans="2:20" s="7" customFormat="1" x14ac:dyDescent="0.25">
      <c r="B178" s="15">
        <v>5000</v>
      </c>
      <c r="C178" s="16">
        <v>5671</v>
      </c>
      <c r="D178" s="17" t="s">
        <v>169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20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f t="shared" si="2"/>
        <v>0</v>
      </c>
    </row>
    <row r="179" spans="2:20" s="7" customFormat="1" x14ac:dyDescent="0.25">
      <c r="B179" s="15">
        <v>5000</v>
      </c>
      <c r="C179" s="16">
        <v>5691</v>
      </c>
      <c r="D179" s="17" t="s">
        <v>170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20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f t="shared" si="2"/>
        <v>0</v>
      </c>
    </row>
    <row r="180" spans="2:20" s="7" customFormat="1" x14ac:dyDescent="0.25">
      <c r="B180" s="15">
        <v>5000</v>
      </c>
      <c r="C180" s="16">
        <v>5911</v>
      </c>
      <c r="D180" s="17" t="s">
        <v>171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20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f t="shared" si="2"/>
        <v>0</v>
      </c>
    </row>
    <row r="181" spans="2:20" s="7" customFormat="1" x14ac:dyDescent="0.25">
      <c r="B181" s="15">
        <v>5000</v>
      </c>
      <c r="C181" s="16">
        <v>5921</v>
      </c>
      <c r="D181" s="17" t="s">
        <v>172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20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f t="shared" si="2"/>
        <v>0</v>
      </c>
    </row>
    <row r="182" spans="2:20" s="7" customFormat="1" x14ac:dyDescent="0.25">
      <c r="B182" s="15">
        <v>5000</v>
      </c>
      <c r="C182" s="16">
        <v>5931</v>
      </c>
      <c r="D182" s="17" t="s">
        <v>173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20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f t="shared" si="2"/>
        <v>0</v>
      </c>
    </row>
    <row r="183" spans="2:20" s="7" customFormat="1" x14ac:dyDescent="0.25">
      <c r="B183" s="15">
        <v>5000</v>
      </c>
      <c r="C183" s="16">
        <v>5971</v>
      </c>
      <c r="D183" s="17" t="s">
        <v>174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20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f t="shared" si="2"/>
        <v>0</v>
      </c>
    </row>
    <row r="184" spans="2:20" s="7" customFormat="1" x14ac:dyDescent="0.25">
      <c r="B184" s="15">
        <v>5000</v>
      </c>
      <c r="C184" s="16">
        <v>5981</v>
      </c>
      <c r="D184" s="17" t="s">
        <v>175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20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f t="shared" si="2"/>
        <v>0</v>
      </c>
    </row>
    <row r="185" spans="2:20" s="7" customFormat="1" x14ac:dyDescent="0.25">
      <c r="B185" s="15">
        <v>5000</v>
      </c>
      <c r="C185" s="16">
        <v>5991</v>
      </c>
      <c r="D185" s="17" t="s">
        <v>176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20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f t="shared" si="2"/>
        <v>0</v>
      </c>
    </row>
    <row r="186" spans="2:20" s="8" customFormat="1" ht="25.5" customHeight="1" x14ac:dyDescent="0.2">
      <c r="B186" s="41"/>
      <c r="C186" s="40" t="s">
        <v>222</v>
      </c>
      <c r="D186" s="42" t="s">
        <v>223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35">
        <f>SUM(T155:T185)</f>
        <v>2757000</v>
      </c>
    </row>
    <row r="187" spans="2:20" ht="30" customHeight="1" x14ac:dyDescent="0.25">
      <c r="B187" s="38"/>
      <c r="C187" s="39" t="s">
        <v>224</v>
      </c>
      <c r="D187" s="40" t="s">
        <v>225</v>
      </c>
      <c r="E187" s="43"/>
      <c r="F187" s="43"/>
      <c r="G187" s="43"/>
      <c r="H187" s="43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5">
        <f>+T7+T69+T152+T154+T186</f>
        <v>607848888.8499999</v>
      </c>
    </row>
  </sheetData>
  <sheetProtection algorithmName="SHA-512" hashValue="kyeCqAhJ9NIN+3UH7yfXbCBzZamnUSrg2+DMFbpgZyK4OvLHBgjs6jj7EQdV01b3X+PqMbrYlK7STRl+j4QQkQ==" saltValue="0qcOE3Z0DszKq28GL/LiAQ==" spinCount="100000" sheet="1" objects="1" scenarios="1"/>
  <protectedRanges>
    <protectedRange algorithmName="SHA-512" hashValue="yI6Z6aHe5wPLiiWCguU4q9iGkHeP0C+HQn+TopLhy3Hw1cXXLEu6EEZQS9QBQBFay1eaG7+LtnPraKfzAG9WvQ==" saltValue="6s2IfHxYf95otrXAZ8GXCg==" spinCount="100000" sqref="B3:D3" name="Rango9"/>
    <protectedRange algorithmName="SHA-512" hashValue="E8rx0mFrjfNi0zzPnvuxzXNWxyTDJQy0Lkya0hUEIdg0HXLbkAJrZNK+ou2GrvktceXyRRczG/jaLwWMEixd9Q==" saltValue="RAopx2aqQnL1Kn/UpUBzDA==" spinCount="100000" sqref="E6:E186" name="Rango4_4"/>
    <protectedRange algorithmName="SHA-512" hashValue="E8rx0mFrjfNi0zzPnvuxzXNWxyTDJQy0Lkya0hUEIdg0HXLbkAJrZNK+ou2GrvktceXyRRczG/jaLwWMEixd9Q==" saltValue="RAopx2aqQnL1Kn/UpUBzDA==" spinCount="100000" sqref="F6:F186" name="Rango4"/>
    <protectedRange algorithmName="SHA-512" hashValue="E8rx0mFrjfNi0zzPnvuxzXNWxyTDJQy0Lkya0hUEIdg0HXLbkAJrZNK+ou2GrvktceXyRRczG/jaLwWMEixd9Q==" saltValue="RAopx2aqQnL1Kn/UpUBzDA==" spinCount="100000" sqref="H6:H186" name="Rango4_2"/>
    <protectedRange algorithmName="SHA-512" hashValue="E8rx0mFrjfNi0zzPnvuxzXNWxyTDJQy0Lkya0hUEIdg0HXLbkAJrZNK+ou2GrvktceXyRRczG/jaLwWMEixd9Q==" saltValue="RAopx2aqQnL1Kn/UpUBzDA==" spinCount="100000" sqref="I6:I186" name="Rango4_3"/>
    <protectedRange sqref="J6:J186" name="Rango4_6"/>
    <protectedRange algorithmName="SHA-512" hashValue="E8rx0mFrjfNi0zzPnvuxzXNWxyTDJQy0Lkya0hUEIdg0HXLbkAJrZNK+ou2GrvktceXyRRczG/jaLwWMEixd9Q==" saltValue="RAopx2aqQnL1Kn/UpUBzDA==" spinCount="100000" sqref="K6:K186" name="Rango4_8"/>
    <protectedRange algorithmName="SHA-512" hashValue="E8rx0mFrjfNi0zzPnvuxzXNWxyTDJQy0Lkya0hUEIdg0HXLbkAJrZNK+ou2GrvktceXyRRczG/jaLwWMEixd9Q==" saltValue="RAopx2aqQnL1Kn/UpUBzDA==" spinCount="100000" sqref="L6:L186" name="Rango4_9"/>
    <protectedRange algorithmName="SHA-512" hashValue="E8rx0mFrjfNi0zzPnvuxzXNWxyTDJQy0Lkya0hUEIdg0HXLbkAJrZNK+ou2GrvktceXyRRczG/jaLwWMEixd9Q==" saltValue="RAopx2aqQnL1Kn/UpUBzDA==" spinCount="100000" sqref="M6:M186" name="Rango4_11"/>
    <protectedRange algorithmName="SHA-512" hashValue="E8rx0mFrjfNi0zzPnvuxzXNWxyTDJQy0Lkya0hUEIdg0HXLbkAJrZNK+ou2GrvktceXyRRczG/jaLwWMEixd9Q==" saltValue="RAopx2aqQnL1Kn/UpUBzDA==" spinCount="100000" sqref="N6:N185 O6:O7 O153:O154 N186:O186" name="Rango4_12"/>
    <protectedRange algorithmName="SHA-512" hashValue="E8rx0mFrjfNi0zzPnvuxzXNWxyTDJQy0Lkya0hUEIdg0HXLbkAJrZNK+ou2GrvktceXyRRczG/jaLwWMEixd9Q==" saltValue="RAopx2aqQnL1Kn/UpUBzDA==" spinCount="100000" sqref="O8:O152" name="Rango4_13"/>
    <protectedRange algorithmName="SHA-512" hashValue="E8rx0mFrjfNi0zzPnvuxzXNWxyTDJQy0Lkya0hUEIdg0HXLbkAJrZNK+ou2GrvktceXyRRczG/jaLwWMEixd9Q==" saltValue="RAopx2aqQnL1Kn/UpUBzDA==" spinCount="100000" sqref="O155:O185" name="Rango4_14"/>
    <protectedRange sqref="P6:P7 P175:P185" name="Rango4_1"/>
    <protectedRange sqref="P8 P10:P174 P186" name="Rango4_1_1"/>
    <protectedRange algorithmName="SHA-512" hashValue="E8rx0mFrjfNi0zzPnvuxzXNWxyTDJQy0Lkya0hUEIdg0HXLbkAJrZNK+ou2GrvktceXyRRczG/jaLwWMEixd9Q==" saltValue="RAopx2aqQnL1Kn/UpUBzDA==" spinCount="100000" sqref="Q6:Q7 Q9:Q11 Q13 Q15:Q16 Q18:Q33 Q35:Q38 Q40 Q42:Q44 Q46 Q48:Q51 Q53:Q54 Q56:Q69 Q71 Q74:Q83 Q85:Q93 Q95:Q98 Q100:Q104 Q106:Q138 Q140:Q186" name="Rango4_20"/>
    <protectedRange algorithmName="SHA-512" hashValue="E8rx0mFrjfNi0zzPnvuxzXNWxyTDJQy0Lkya0hUEIdg0HXLbkAJrZNK+ou2GrvktceXyRRczG/jaLwWMEixd9Q==" saltValue="RAopx2aqQnL1Kn/UpUBzDA==" spinCount="100000" sqref="Q8" name="Rango4_1_3"/>
    <protectedRange algorithmName="SHA-512" hashValue="E8rx0mFrjfNi0zzPnvuxzXNWxyTDJQy0Lkya0hUEIdg0HXLbkAJrZNK+ou2GrvktceXyRRczG/jaLwWMEixd9Q==" saltValue="RAopx2aqQnL1Kn/UpUBzDA==" spinCount="100000" sqref="Q12" name="Rango4_2_2"/>
    <protectedRange algorithmName="SHA-512" hashValue="E8rx0mFrjfNi0zzPnvuxzXNWxyTDJQy0Lkya0hUEIdg0HXLbkAJrZNK+ou2GrvktceXyRRczG/jaLwWMEixd9Q==" saltValue="RAopx2aqQnL1Kn/UpUBzDA==" spinCount="100000" sqref="Q14" name="Rango4_3_2"/>
    <protectedRange algorithmName="SHA-512" hashValue="E8rx0mFrjfNi0zzPnvuxzXNWxyTDJQy0Lkya0hUEIdg0HXLbkAJrZNK+ou2GrvktceXyRRczG/jaLwWMEixd9Q==" saltValue="RAopx2aqQnL1Kn/UpUBzDA==" spinCount="100000" sqref="Q17" name="Rango4_4_2"/>
    <protectedRange algorithmName="SHA-512" hashValue="E8rx0mFrjfNi0zzPnvuxzXNWxyTDJQy0Lkya0hUEIdg0HXLbkAJrZNK+ou2GrvktceXyRRczG/jaLwWMEixd9Q==" saltValue="RAopx2aqQnL1Kn/UpUBzDA==" spinCount="100000" sqref="Q34" name="Rango4_5_2"/>
    <protectedRange algorithmName="SHA-512" hashValue="E8rx0mFrjfNi0zzPnvuxzXNWxyTDJQy0Lkya0hUEIdg0HXLbkAJrZNK+ou2GrvktceXyRRczG/jaLwWMEixd9Q==" saltValue="RAopx2aqQnL1Kn/UpUBzDA==" spinCount="100000" sqref="Q39" name="Rango4_6_2"/>
    <protectedRange algorithmName="SHA-512" hashValue="E8rx0mFrjfNi0zzPnvuxzXNWxyTDJQy0Lkya0hUEIdg0HXLbkAJrZNK+ou2GrvktceXyRRczG/jaLwWMEixd9Q==" saltValue="RAopx2aqQnL1Kn/UpUBzDA==" spinCount="100000" sqref="Q41" name="Rango4_7_1"/>
    <protectedRange algorithmName="SHA-512" hashValue="E8rx0mFrjfNi0zzPnvuxzXNWxyTDJQy0Lkya0hUEIdg0HXLbkAJrZNK+ou2GrvktceXyRRczG/jaLwWMEixd9Q==" saltValue="RAopx2aqQnL1Kn/UpUBzDA==" spinCount="100000" sqref="Q45" name="Rango4_8_2"/>
    <protectedRange algorithmName="SHA-512" hashValue="E8rx0mFrjfNi0zzPnvuxzXNWxyTDJQy0Lkya0hUEIdg0HXLbkAJrZNK+ou2GrvktceXyRRczG/jaLwWMEixd9Q==" saltValue="RAopx2aqQnL1Kn/UpUBzDA==" spinCount="100000" sqref="Q47" name="Rango4_9_2"/>
    <protectedRange algorithmName="SHA-512" hashValue="E8rx0mFrjfNi0zzPnvuxzXNWxyTDJQy0Lkya0hUEIdg0HXLbkAJrZNK+ou2GrvktceXyRRczG/jaLwWMEixd9Q==" saltValue="RAopx2aqQnL1Kn/UpUBzDA==" spinCount="100000" sqref="Q52" name="Rango4_10_1"/>
    <protectedRange algorithmName="SHA-512" hashValue="E8rx0mFrjfNi0zzPnvuxzXNWxyTDJQy0Lkya0hUEIdg0HXLbkAJrZNK+ou2GrvktceXyRRczG/jaLwWMEixd9Q==" saltValue="RAopx2aqQnL1Kn/UpUBzDA==" spinCount="100000" sqref="Q55" name="Rango4_11_2"/>
    <protectedRange algorithmName="SHA-512" hashValue="E8rx0mFrjfNi0zzPnvuxzXNWxyTDJQy0Lkya0hUEIdg0HXLbkAJrZNK+ou2GrvktceXyRRczG/jaLwWMEixd9Q==" saltValue="RAopx2aqQnL1Kn/UpUBzDA==" spinCount="100000" sqref="Q70" name="Rango4_12_2"/>
    <protectedRange algorithmName="SHA-512" hashValue="E8rx0mFrjfNi0zzPnvuxzXNWxyTDJQy0Lkya0hUEIdg0HXLbkAJrZNK+ou2GrvktceXyRRczG/jaLwWMEixd9Q==" saltValue="RAopx2aqQnL1Kn/UpUBzDA==" spinCount="100000" sqref="Q72" name="Rango4_13_2"/>
    <protectedRange algorithmName="SHA-512" hashValue="E8rx0mFrjfNi0zzPnvuxzXNWxyTDJQy0Lkya0hUEIdg0HXLbkAJrZNK+ou2GrvktceXyRRczG/jaLwWMEixd9Q==" saltValue="RAopx2aqQnL1Kn/UpUBzDA==" spinCount="100000" sqref="Q73" name="Rango4_14_2"/>
    <protectedRange algorithmName="SHA-512" hashValue="E8rx0mFrjfNi0zzPnvuxzXNWxyTDJQy0Lkya0hUEIdg0HXLbkAJrZNK+ou2GrvktceXyRRczG/jaLwWMEixd9Q==" saltValue="RAopx2aqQnL1Kn/UpUBzDA==" spinCount="100000" sqref="Q84" name="Rango4_15_1"/>
    <protectedRange algorithmName="SHA-512" hashValue="E8rx0mFrjfNi0zzPnvuxzXNWxyTDJQy0Lkya0hUEIdg0HXLbkAJrZNK+ou2GrvktceXyRRczG/jaLwWMEixd9Q==" saltValue="RAopx2aqQnL1Kn/UpUBzDA==" spinCount="100000" sqref="Q94" name="Rango4_16_1"/>
    <protectedRange algorithmName="SHA-512" hashValue="E8rx0mFrjfNi0zzPnvuxzXNWxyTDJQy0Lkya0hUEIdg0HXLbkAJrZNK+ou2GrvktceXyRRczG/jaLwWMEixd9Q==" saltValue="RAopx2aqQnL1Kn/UpUBzDA==" spinCount="100000" sqref="Q99" name="Rango4_17_1"/>
    <protectedRange algorithmName="SHA-512" hashValue="E8rx0mFrjfNi0zzPnvuxzXNWxyTDJQy0Lkya0hUEIdg0HXLbkAJrZNK+ou2GrvktceXyRRczG/jaLwWMEixd9Q==" saltValue="RAopx2aqQnL1Kn/UpUBzDA==" spinCount="100000" sqref="Q105" name="Rango4_18_1"/>
    <protectedRange algorithmName="SHA-512" hashValue="E8rx0mFrjfNi0zzPnvuxzXNWxyTDJQy0Lkya0hUEIdg0HXLbkAJrZNK+ou2GrvktceXyRRczG/jaLwWMEixd9Q==" saltValue="RAopx2aqQnL1Kn/UpUBzDA==" spinCount="100000" sqref="Q139" name="Rango4_19_1"/>
    <protectedRange algorithmName="SHA-512" hashValue="E8rx0mFrjfNi0zzPnvuxzXNWxyTDJQy0Lkya0hUEIdg0HXLbkAJrZNK+ou2GrvktceXyRRczG/jaLwWMEixd9Q==" saltValue="RAopx2aqQnL1Kn/UpUBzDA==" spinCount="100000" sqref="R6:S7 R153:R185 S8:S185 R186:S186" name="Rango4_7"/>
    <protectedRange algorithmName="SHA-512" hashValue="E8rx0mFrjfNi0zzPnvuxzXNWxyTDJQy0Lkya0hUEIdg0HXLbkAJrZNK+ou2GrvktceXyRRczG/jaLwWMEixd9Q==" saltValue="RAopx2aqQnL1Kn/UpUBzDA==" spinCount="100000" sqref="R8:R34 R36:R49 R51:R63 R65:R108" name="Rango4_2_3"/>
    <protectedRange algorithmName="SHA-512" hashValue="E8rx0mFrjfNi0zzPnvuxzXNWxyTDJQy0Lkya0hUEIdg0HXLbkAJrZNK+ou2GrvktceXyRRczG/jaLwWMEixd9Q==" saltValue="RAopx2aqQnL1Kn/UpUBzDA==" spinCount="100000" sqref="R35" name="Rango4_1_1_2"/>
    <protectedRange algorithmName="SHA-512" hashValue="E8rx0mFrjfNi0zzPnvuxzXNWxyTDJQy0Lkya0hUEIdg0HXLbkAJrZNK+ou2GrvktceXyRRczG/jaLwWMEixd9Q==" saltValue="RAopx2aqQnL1Kn/UpUBzDA==" spinCount="100000" sqref="R50" name="Rango4_1_1_1_2"/>
    <protectedRange algorithmName="SHA-512" hashValue="E8rx0mFrjfNi0zzPnvuxzXNWxyTDJQy0Lkya0hUEIdg0HXLbkAJrZNK+ou2GrvktceXyRRczG/jaLwWMEixd9Q==" saltValue="RAopx2aqQnL1Kn/UpUBzDA==" spinCount="100000" sqref="R64" name="Rango4_1_2_1"/>
    <protectedRange algorithmName="SHA-512" hashValue="E8rx0mFrjfNi0zzPnvuxzXNWxyTDJQy0Lkya0hUEIdg0HXLbkAJrZNK+ou2GrvktceXyRRczG/jaLwWMEixd9Q==" saltValue="RAopx2aqQnL1Kn/UpUBzDA==" spinCount="100000" sqref="R109:R152" name="Rango4_3_3"/>
  </protectedRanges>
  <mergeCells count="21">
    <mergeCell ref="P4:P5"/>
    <mergeCell ref="Q4:Q5"/>
    <mergeCell ref="R4:R5"/>
    <mergeCell ref="S4:S5"/>
    <mergeCell ref="T4:T5"/>
    <mergeCell ref="O4:O5"/>
    <mergeCell ref="B2:T2"/>
    <mergeCell ref="B3:T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dataValidations count="3">
    <dataValidation type="list" allowBlank="1" showInputMessage="1" showErrorMessage="1" sqref="B8">
      <formula1>#REF!</formula1>
    </dataValidation>
    <dataValidation allowBlank="1" showInputMessage="1" showErrorMessage="1" errorTitle="NO ELIMINE LA INFORMACION" error="GRACIAS" promptTitle="FAVOR DE NO ELIMINAR LA INF." sqref="D8"/>
    <dataValidation type="list" allowBlank="1" showInputMessage="1" showErrorMessage="1" sqref="C8:C68 C70:C151 C153 C155:C185">
      <formula1>#REF!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5" scale="93" orientation="portrait" r:id="rId1"/>
  <ignoredErrors>
    <ignoredError sqref="T7 T69 T152 T15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2"/>
  <sheetViews>
    <sheetView topLeftCell="F4" workbookViewId="0">
      <selection activeCell="F4" sqref="A1:XFD1048576"/>
    </sheetView>
  </sheetViews>
  <sheetFormatPr baseColWidth="10" defaultRowHeight="15" x14ac:dyDescent="0.25"/>
  <cols>
    <col min="1" max="1" width="7.7109375" customWidth="1"/>
    <col min="2" max="2" width="12" customWidth="1"/>
    <col min="3" max="3" width="38.42578125" customWidth="1"/>
    <col min="4" max="4" width="12.85546875" customWidth="1"/>
    <col min="5" max="5" width="12.5703125" customWidth="1"/>
    <col min="6" max="6" width="10.7109375" customWidth="1"/>
    <col min="7" max="7" width="11.42578125" customWidth="1"/>
    <col min="8" max="8" width="11.7109375" customWidth="1"/>
    <col min="9" max="9" width="10.28515625" customWidth="1"/>
    <col min="10" max="10" width="12" customWidth="1"/>
    <col min="11" max="11" width="11" customWidth="1"/>
    <col min="12" max="12" width="11.85546875" customWidth="1"/>
    <col min="13" max="14" width="11.140625" customWidth="1"/>
    <col min="15" max="15" width="15.5703125" customWidth="1"/>
    <col min="17" max="17" width="11" customWidth="1"/>
    <col min="21" max="21" width="16.85546875" customWidth="1"/>
    <col min="22" max="22" width="17.28515625" customWidth="1"/>
  </cols>
  <sheetData>
    <row r="1" spans="1:22" s="1" customFormat="1" ht="109.5" customHeight="1" x14ac:dyDescent="0.2">
      <c r="C1" s="2"/>
    </row>
    <row r="2" spans="1:22" ht="15.75" customHeight="1" x14ac:dyDescent="0.25">
      <c r="A2" s="66" t="s">
        <v>212</v>
      </c>
      <c r="B2" s="67"/>
      <c r="C2" s="67"/>
      <c r="D2" s="67"/>
      <c r="E2" s="67"/>
      <c r="F2" s="67"/>
      <c r="G2" s="67"/>
      <c r="H2" s="67"/>
      <c r="I2" s="67"/>
      <c r="J2" s="67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5.75" x14ac:dyDescent="0.25">
      <c r="A3" s="27"/>
      <c r="B3" s="28"/>
      <c r="C3" s="30"/>
      <c r="D3" s="29">
        <v>1</v>
      </c>
      <c r="E3" s="29">
        <v>2</v>
      </c>
      <c r="F3" s="29">
        <v>3</v>
      </c>
      <c r="G3" s="29">
        <v>4</v>
      </c>
      <c r="H3" s="29">
        <v>5</v>
      </c>
      <c r="I3" s="29">
        <v>6</v>
      </c>
      <c r="J3" s="29">
        <v>7</v>
      </c>
      <c r="K3" s="29">
        <v>8</v>
      </c>
      <c r="L3" s="29">
        <v>9</v>
      </c>
      <c r="M3" s="29">
        <v>10</v>
      </c>
      <c r="N3" s="29">
        <v>11</v>
      </c>
      <c r="O3" s="29">
        <v>12</v>
      </c>
      <c r="P3" s="29">
        <v>13</v>
      </c>
      <c r="Q3" s="29">
        <v>14</v>
      </c>
      <c r="R3" s="29">
        <v>15</v>
      </c>
      <c r="S3" s="29">
        <v>16</v>
      </c>
      <c r="T3" s="29">
        <v>17</v>
      </c>
      <c r="U3" s="29">
        <v>18</v>
      </c>
      <c r="V3" s="30"/>
    </row>
    <row r="4" spans="1:22" ht="15" customHeight="1" x14ac:dyDescent="0.25">
      <c r="A4" s="57" t="s">
        <v>0</v>
      </c>
      <c r="B4" s="57" t="s">
        <v>1</v>
      </c>
      <c r="C4" s="73" t="s">
        <v>2</v>
      </c>
      <c r="D4" s="57" t="s">
        <v>195</v>
      </c>
      <c r="E4" s="57" t="s">
        <v>185</v>
      </c>
      <c r="F4" s="57" t="s">
        <v>189</v>
      </c>
      <c r="G4" s="57" t="s">
        <v>190</v>
      </c>
      <c r="H4" s="57" t="s">
        <v>193</v>
      </c>
      <c r="I4" s="57" t="s">
        <v>194</v>
      </c>
      <c r="J4" s="57" t="s">
        <v>197</v>
      </c>
      <c r="K4" s="57" t="s">
        <v>198</v>
      </c>
      <c r="L4" s="57" t="s">
        <v>200</v>
      </c>
      <c r="M4" s="57" t="s">
        <v>201</v>
      </c>
      <c r="N4" s="57" t="s">
        <v>202</v>
      </c>
      <c r="O4" s="57" t="s">
        <v>203</v>
      </c>
      <c r="P4" s="57" t="s">
        <v>204</v>
      </c>
      <c r="Q4" s="57" t="s">
        <v>206</v>
      </c>
      <c r="R4" s="57" t="s">
        <v>207</v>
      </c>
      <c r="S4" s="57" t="s">
        <v>236</v>
      </c>
      <c r="T4" s="57" t="s">
        <v>209</v>
      </c>
      <c r="U4" s="57" t="s">
        <v>211</v>
      </c>
      <c r="V4" s="71" t="s">
        <v>229</v>
      </c>
    </row>
    <row r="5" spans="1:22" ht="35.25" customHeight="1" x14ac:dyDescent="0.25">
      <c r="A5" s="58"/>
      <c r="B5" s="58"/>
      <c r="C5" s="74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72"/>
    </row>
    <row r="6" spans="1:22" x14ac:dyDescent="0.25">
      <c r="A6" s="15">
        <v>1000</v>
      </c>
      <c r="B6" s="16">
        <v>1440</v>
      </c>
      <c r="C6" s="17" t="s">
        <v>177</v>
      </c>
      <c r="D6" s="4">
        <v>0</v>
      </c>
      <c r="E6" s="19">
        <v>661504</v>
      </c>
      <c r="F6" s="19">
        <v>0</v>
      </c>
      <c r="G6" s="19">
        <v>0</v>
      </c>
      <c r="H6" s="19">
        <v>0</v>
      </c>
      <c r="I6" s="19">
        <v>767657</v>
      </c>
      <c r="J6" s="19">
        <v>69000</v>
      </c>
      <c r="K6" s="19">
        <v>0</v>
      </c>
      <c r="L6" s="22">
        <v>474000</v>
      </c>
      <c r="M6" s="19">
        <v>364033.39</v>
      </c>
      <c r="N6" s="19">
        <v>23000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f>SUM(D6:U6)</f>
        <v>2359194.39</v>
      </c>
    </row>
    <row r="7" spans="1:22" x14ac:dyDescent="0.25">
      <c r="A7" s="15">
        <v>2000</v>
      </c>
      <c r="B7" s="16">
        <v>2111</v>
      </c>
      <c r="C7" s="17" t="s">
        <v>3</v>
      </c>
      <c r="D7" s="4">
        <v>7300</v>
      </c>
      <c r="E7" s="19">
        <v>184241.65</v>
      </c>
      <c r="F7" s="19">
        <v>0</v>
      </c>
      <c r="G7" s="19">
        <v>24000</v>
      </c>
      <c r="H7" s="19">
        <v>400000</v>
      </c>
      <c r="I7" s="19">
        <v>70000</v>
      </c>
      <c r="J7" s="19">
        <v>237800</v>
      </c>
      <c r="K7" s="19">
        <v>165621.41</v>
      </c>
      <c r="L7" s="19">
        <v>151844.44</v>
      </c>
      <c r="M7" s="19">
        <v>62500</v>
      </c>
      <c r="N7" s="19">
        <v>3000</v>
      </c>
      <c r="O7" s="19">
        <v>111000</v>
      </c>
      <c r="P7" s="19">
        <v>5000</v>
      </c>
      <c r="Q7" s="19">
        <v>36000</v>
      </c>
      <c r="R7" s="19">
        <v>6000</v>
      </c>
      <c r="S7" s="19">
        <v>500132</v>
      </c>
      <c r="T7" s="19">
        <v>70160</v>
      </c>
      <c r="U7" s="19">
        <v>0</v>
      </c>
      <c r="V7" s="19">
        <f t="shared" ref="V7:V70" si="0">SUM(D7:U7)</f>
        <v>2034599.5</v>
      </c>
    </row>
    <row r="8" spans="1:22" x14ac:dyDescent="0.25">
      <c r="A8" s="15">
        <v>2000</v>
      </c>
      <c r="B8" s="16">
        <v>2112</v>
      </c>
      <c r="C8" s="18" t="s">
        <v>4</v>
      </c>
      <c r="D8" s="4">
        <v>0</v>
      </c>
      <c r="E8" s="19">
        <v>0</v>
      </c>
      <c r="F8" s="19">
        <v>80000</v>
      </c>
      <c r="G8" s="19">
        <v>0</v>
      </c>
      <c r="H8" s="19">
        <v>0</v>
      </c>
      <c r="I8" s="19">
        <v>70000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20000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f t="shared" si="0"/>
        <v>170000</v>
      </c>
    </row>
    <row r="9" spans="1:22" x14ac:dyDescent="0.25">
      <c r="A9" s="15">
        <v>2000</v>
      </c>
      <c r="B9" s="16">
        <v>2121</v>
      </c>
      <c r="C9" s="17" t="s">
        <v>5</v>
      </c>
      <c r="D9" s="4">
        <v>0</v>
      </c>
      <c r="E9" s="19">
        <v>0</v>
      </c>
      <c r="F9" s="19">
        <v>8400</v>
      </c>
      <c r="G9" s="19">
        <v>90000</v>
      </c>
      <c r="H9" s="19">
        <v>0</v>
      </c>
      <c r="I9" s="19">
        <v>0</v>
      </c>
      <c r="J9" s="19">
        <v>15000</v>
      </c>
      <c r="K9" s="19">
        <v>165550</v>
      </c>
      <c r="L9" s="19">
        <v>0</v>
      </c>
      <c r="M9" s="19">
        <v>49000</v>
      </c>
      <c r="N9" s="19">
        <v>0</v>
      </c>
      <c r="O9" s="19">
        <v>0</v>
      </c>
      <c r="P9" s="19">
        <v>12000</v>
      </c>
      <c r="Q9" s="19">
        <v>5000</v>
      </c>
      <c r="R9" s="19">
        <v>6000</v>
      </c>
      <c r="S9" s="19">
        <v>410000</v>
      </c>
      <c r="T9" s="19">
        <v>0</v>
      </c>
      <c r="U9" s="19">
        <v>0</v>
      </c>
      <c r="V9" s="19">
        <f t="shared" si="0"/>
        <v>760950</v>
      </c>
    </row>
    <row r="10" spans="1:22" x14ac:dyDescent="0.25">
      <c r="A10" s="15">
        <v>2000</v>
      </c>
      <c r="B10" s="16">
        <v>2131</v>
      </c>
      <c r="C10" s="17" t="s">
        <v>6</v>
      </c>
      <c r="D10" s="4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f t="shared" si="0"/>
        <v>0</v>
      </c>
    </row>
    <row r="11" spans="1:22" ht="25.5" x14ac:dyDescent="0.25">
      <c r="A11" s="15">
        <v>2000</v>
      </c>
      <c r="B11" s="16">
        <v>2141</v>
      </c>
      <c r="C11" s="17" t="s">
        <v>7</v>
      </c>
      <c r="D11" s="4">
        <v>0</v>
      </c>
      <c r="E11" s="19">
        <v>148194.23000000001</v>
      </c>
      <c r="F11" s="19">
        <v>150000</v>
      </c>
      <c r="G11" s="19">
        <v>0</v>
      </c>
      <c r="H11" s="19">
        <v>42000</v>
      </c>
      <c r="I11" s="19">
        <v>100000</v>
      </c>
      <c r="J11" s="19">
        <v>79600</v>
      </c>
      <c r="K11" s="19">
        <v>445438</v>
      </c>
      <c r="L11" s="19">
        <v>30000</v>
      </c>
      <c r="M11" s="19">
        <v>2200</v>
      </c>
      <c r="N11" s="19">
        <v>1600</v>
      </c>
      <c r="O11" s="19">
        <v>78000</v>
      </c>
      <c r="P11" s="19">
        <v>5000</v>
      </c>
      <c r="Q11" s="19">
        <v>71000</v>
      </c>
      <c r="R11" s="19">
        <v>0</v>
      </c>
      <c r="S11" s="19">
        <v>0</v>
      </c>
      <c r="T11" s="19">
        <v>58009.99</v>
      </c>
      <c r="U11" s="19">
        <v>614205.19999999995</v>
      </c>
      <c r="V11" s="19">
        <f t="shared" si="0"/>
        <v>1825247.42</v>
      </c>
    </row>
    <row r="12" spans="1:22" x14ac:dyDescent="0.25">
      <c r="A12" s="15">
        <v>2000</v>
      </c>
      <c r="B12" s="16">
        <v>2151</v>
      </c>
      <c r="C12" s="17" t="s">
        <v>8</v>
      </c>
      <c r="D12" s="4">
        <v>10000</v>
      </c>
      <c r="E12" s="19">
        <v>207433.41</v>
      </c>
      <c r="F12" s="19">
        <v>0</v>
      </c>
      <c r="G12" s="19">
        <v>0</v>
      </c>
      <c r="H12" s="19">
        <v>14400</v>
      </c>
      <c r="I12" s="19">
        <v>15000</v>
      </c>
      <c r="J12" s="19">
        <v>20700</v>
      </c>
      <c r="K12" s="19">
        <v>20000</v>
      </c>
      <c r="L12" s="19">
        <v>0</v>
      </c>
      <c r="M12" s="19">
        <v>2100</v>
      </c>
      <c r="N12" s="19">
        <v>0</v>
      </c>
      <c r="O12" s="19">
        <v>17000</v>
      </c>
      <c r="P12" s="19">
        <v>20000</v>
      </c>
      <c r="Q12" s="19">
        <v>8000</v>
      </c>
      <c r="R12" s="19">
        <v>0</v>
      </c>
      <c r="S12" s="19">
        <v>390000</v>
      </c>
      <c r="T12" s="19">
        <v>16800</v>
      </c>
      <c r="U12" s="19">
        <v>0</v>
      </c>
      <c r="V12" s="19">
        <f t="shared" si="0"/>
        <v>741433.41</v>
      </c>
    </row>
    <row r="13" spans="1:22" x14ac:dyDescent="0.25">
      <c r="A13" s="15">
        <v>2000</v>
      </c>
      <c r="B13" s="16">
        <v>2161</v>
      </c>
      <c r="C13" s="17" t="s">
        <v>9</v>
      </c>
      <c r="D13" s="4">
        <v>12000</v>
      </c>
      <c r="E13" s="19">
        <v>164351</v>
      </c>
      <c r="F13" s="19">
        <v>30000</v>
      </c>
      <c r="G13" s="19">
        <v>600000</v>
      </c>
      <c r="H13" s="19">
        <v>0</v>
      </c>
      <c r="I13" s="19">
        <v>250000</v>
      </c>
      <c r="J13" s="19">
        <v>92000</v>
      </c>
      <c r="K13" s="19">
        <v>200000</v>
      </c>
      <c r="L13" s="19">
        <v>46200</v>
      </c>
      <c r="M13" s="19">
        <v>44000</v>
      </c>
      <c r="N13" s="19">
        <v>450</v>
      </c>
      <c r="O13" s="19">
        <v>60000</v>
      </c>
      <c r="P13" s="19">
        <v>24000</v>
      </c>
      <c r="Q13" s="19">
        <v>68000</v>
      </c>
      <c r="R13" s="19">
        <v>3000</v>
      </c>
      <c r="S13" s="19">
        <v>410000</v>
      </c>
      <c r="T13" s="19">
        <v>106140.35</v>
      </c>
      <c r="U13" s="19">
        <v>0</v>
      </c>
      <c r="V13" s="19">
        <f t="shared" si="0"/>
        <v>2110141.35</v>
      </c>
    </row>
    <row r="14" spans="1:22" x14ac:dyDescent="0.25">
      <c r="A14" s="15">
        <v>2000</v>
      </c>
      <c r="B14" s="16">
        <v>2171</v>
      </c>
      <c r="C14" s="17" t="s">
        <v>10</v>
      </c>
      <c r="D14" s="4">
        <v>0</v>
      </c>
      <c r="E14" s="19">
        <v>0</v>
      </c>
      <c r="F14" s="19">
        <v>5000</v>
      </c>
      <c r="G14" s="19">
        <v>0</v>
      </c>
      <c r="H14" s="19">
        <v>1360921</v>
      </c>
      <c r="I14" s="19">
        <v>0</v>
      </c>
      <c r="J14" s="19">
        <v>0</v>
      </c>
      <c r="K14" s="19">
        <v>0</v>
      </c>
      <c r="L14" s="19">
        <v>15000</v>
      </c>
      <c r="M14" s="19">
        <v>0</v>
      </c>
      <c r="N14" s="19">
        <v>0</v>
      </c>
      <c r="O14" s="19">
        <v>0</v>
      </c>
      <c r="P14" s="19">
        <v>0</v>
      </c>
      <c r="Q14" s="19">
        <v>12000</v>
      </c>
      <c r="R14" s="19">
        <v>0</v>
      </c>
      <c r="S14" s="19">
        <v>830000</v>
      </c>
      <c r="T14" s="19">
        <v>9035.3799999999992</v>
      </c>
      <c r="U14" s="19">
        <v>0</v>
      </c>
      <c r="V14" s="19">
        <f t="shared" si="0"/>
        <v>2231956.38</v>
      </c>
    </row>
    <row r="15" spans="1:22" ht="25.5" x14ac:dyDescent="0.25">
      <c r="A15" s="15">
        <v>2000</v>
      </c>
      <c r="B15" s="16">
        <v>2181</v>
      </c>
      <c r="C15" s="17" t="s">
        <v>11</v>
      </c>
      <c r="D15" s="4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f t="shared" si="0"/>
        <v>0</v>
      </c>
    </row>
    <row r="16" spans="1:22" x14ac:dyDescent="0.25">
      <c r="A16" s="15">
        <v>2000</v>
      </c>
      <c r="B16" s="16">
        <v>2211</v>
      </c>
      <c r="C16" s="17" t="s">
        <v>12</v>
      </c>
      <c r="D16" s="4">
        <v>8880</v>
      </c>
      <c r="E16" s="19">
        <v>14798.3</v>
      </c>
      <c r="F16" s="19">
        <v>40000</v>
      </c>
      <c r="G16" s="19">
        <v>80000</v>
      </c>
      <c r="H16" s="19">
        <v>127000</v>
      </c>
      <c r="I16" s="19">
        <v>35000</v>
      </c>
      <c r="J16" s="19">
        <v>93000</v>
      </c>
      <c r="K16" s="19">
        <v>0</v>
      </c>
      <c r="L16" s="19">
        <v>40000</v>
      </c>
      <c r="M16" s="19">
        <v>18900</v>
      </c>
      <c r="N16" s="19">
        <v>2150.0100000000002</v>
      </c>
      <c r="O16" s="19">
        <v>27811.24</v>
      </c>
      <c r="P16" s="19">
        <v>20000</v>
      </c>
      <c r="Q16" s="19">
        <v>72000</v>
      </c>
      <c r="R16" s="19">
        <v>7500</v>
      </c>
      <c r="S16" s="19">
        <v>444000</v>
      </c>
      <c r="T16" s="19">
        <v>16868.71</v>
      </c>
      <c r="U16" s="19">
        <v>0</v>
      </c>
      <c r="V16" s="19">
        <f t="shared" si="0"/>
        <v>1047908.26</v>
      </c>
    </row>
    <row r="17" spans="1:22" x14ac:dyDescent="0.25">
      <c r="A17" s="15">
        <v>2000</v>
      </c>
      <c r="B17" s="16">
        <v>2212</v>
      </c>
      <c r="C17" s="17" t="s">
        <v>13</v>
      </c>
      <c r="D17" s="4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f t="shared" si="0"/>
        <v>0</v>
      </c>
    </row>
    <row r="18" spans="1:22" x14ac:dyDescent="0.25">
      <c r="A18" s="15">
        <v>2000</v>
      </c>
      <c r="B18" s="16">
        <v>2221</v>
      </c>
      <c r="C18" s="17" t="s">
        <v>14</v>
      </c>
      <c r="D18" s="4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6000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f t="shared" si="0"/>
        <v>6000</v>
      </c>
    </row>
    <row r="19" spans="1:22" x14ac:dyDescent="0.25">
      <c r="A19" s="15">
        <v>2000</v>
      </c>
      <c r="B19" s="16">
        <v>2231</v>
      </c>
      <c r="C19" s="17" t="s">
        <v>15</v>
      </c>
      <c r="D19" s="4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4057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10000</v>
      </c>
      <c r="T19" s="19">
        <v>0</v>
      </c>
      <c r="U19" s="19">
        <v>0</v>
      </c>
      <c r="V19" s="19">
        <f t="shared" si="0"/>
        <v>14057</v>
      </c>
    </row>
    <row r="20" spans="1:22" ht="25.5" x14ac:dyDescent="0.25">
      <c r="A20" s="15">
        <v>2000</v>
      </c>
      <c r="B20" s="16">
        <v>2311</v>
      </c>
      <c r="C20" s="17" t="s">
        <v>16</v>
      </c>
      <c r="D20" s="4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5520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f t="shared" si="0"/>
        <v>5520</v>
      </c>
    </row>
    <row r="21" spans="1:22" x14ac:dyDescent="0.25">
      <c r="A21" s="15">
        <v>2000</v>
      </c>
      <c r="B21" s="16">
        <v>2321</v>
      </c>
      <c r="C21" s="17" t="s">
        <v>17</v>
      </c>
      <c r="D21" s="4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f t="shared" si="0"/>
        <v>0</v>
      </c>
    </row>
    <row r="22" spans="1:22" ht="25.5" x14ac:dyDescent="0.25">
      <c r="A22" s="15">
        <v>2000</v>
      </c>
      <c r="B22" s="16">
        <v>2331</v>
      </c>
      <c r="C22" s="17" t="s">
        <v>18</v>
      </c>
      <c r="D22" s="4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f t="shared" si="0"/>
        <v>0</v>
      </c>
    </row>
    <row r="23" spans="1:22" ht="25.5" x14ac:dyDescent="0.25">
      <c r="A23" s="15">
        <v>2000</v>
      </c>
      <c r="B23" s="16">
        <v>2341</v>
      </c>
      <c r="C23" s="17" t="s">
        <v>19</v>
      </c>
      <c r="D23" s="4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f t="shared" si="0"/>
        <v>0</v>
      </c>
    </row>
    <row r="24" spans="1:22" ht="25.5" x14ac:dyDescent="0.25">
      <c r="A24" s="15">
        <v>2000</v>
      </c>
      <c r="B24" s="16">
        <v>2351</v>
      </c>
      <c r="C24" s="17" t="s">
        <v>20</v>
      </c>
      <c r="D24" s="4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f t="shared" si="0"/>
        <v>0</v>
      </c>
    </row>
    <row r="25" spans="1:22" ht="25.5" x14ac:dyDescent="0.25">
      <c r="A25" s="15">
        <v>2000</v>
      </c>
      <c r="B25" s="16">
        <v>2361</v>
      </c>
      <c r="C25" s="17" t="s">
        <v>21</v>
      </c>
      <c r="D25" s="4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f t="shared" si="0"/>
        <v>0</v>
      </c>
    </row>
    <row r="26" spans="1:22" ht="25.5" x14ac:dyDescent="0.25">
      <c r="A26" s="15">
        <v>2000</v>
      </c>
      <c r="B26" s="16">
        <v>2371</v>
      </c>
      <c r="C26" s="17" t="s">
        <v>22</v>
      </c>
      <c r="D26" s="4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f t="shared" si="0"/>
        <v>0</v>
      </c>
    </row>
    <row r="27" spans="1:22" x14ac:dyDescent="0.25">
      <c r="A27" s="15">
        <v>2000</v>
      </c>
      <c r="B27" s="16">
        <v>2381</v>
      </c>
      <c r="C27" s="17" t="s">
        <v>23</v>
      </c>
      <c r="D27" s="4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f t="shared" si="0"/>
        <v>0</v>
      </c>
    </row>
    <row r="28" spans="1:22" x14ac:dyDescent="0.25">
      <c r="A28" s="15">
        <v>2000</v>
      </c>
      <c r="B28" s="16">
        <v>2391</v>
      </c>
      <c r="C28" s="17" t="s">
        <v>24</v>
      </c>
      <c r="D28" s="4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f t="shared" si="0"/>
        <v>0</v>
      </c>
    </row>
    <row r="29" spans="1:22" x14ac:dyDescent="0.25">
      <c r="A29" s="15">
        <v>2000</v>
      </c>
      <c r="B29" s="16">
        <v>2411</v>
      </c>
      <c r="C29" s="17" t="s">
        <v>25</v>
      </c>
      <c r="D29" s="4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96000</v>
      </c>
      <c r="T29" s="19">
        <v>11114.01</v>
      </c>
      <c r="U29" s="19">
        <v>0</v>
      </c>
      <c r="V29" s="19">
        <f t="shared" si="0"/>
        <v>107114.01</v>
      </c>
    </row>
    <row r="30" spans="1:22" x14ac:dyDescent="0.25">
      <c r="A30" s="15">
        <v>2000</v>
      </c>
      <c r="B30" s="16">
        <v>2421</v>
      </c>
      <c r="C30" s="17" t="s">
        <v>26</v>
      </c>
      <c r="D30" s="4">
        <v>0</v>
      </c>
      <c r="E30" s="19">
        <v>0</v>
      </c>
      <c r="F30" s="19">
        <v>0</v>
      </c>
      <c r="G30" s="19">
        <v>0</v>
      </c>
      <c r="H30" s="19">
        <v>228000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2000</v>
      </c>
      <c r="Q30" s="19">
        <v>0</v>
      </c>
      <c r="R30" s="19">
        <v>1000</v>
      </c>
      <c r="S30" s="19">
        <v>290000</v>
      </c>
      <c r="T30" s="19">
        <v>11114.03</v>
      </c>
      <c r="U30" s="19">
        <v>0</v>
      </c>
      <c r="V30" s="19">
        <f t="shared" si="0"/>
        <v>532114.03</v>
      </c>
    </row>
    <row r="31" spans="1:22" x14ac:dyDescent="0.25">
      <c r="A31" s="15">
        <v>2000</v>
      </c>
      <c r="B31" s="16">
        <v>2431</v>
      </c>
      <c r="C31" s="17" t="s">
        <v>27</v>
      </c>
      <c r="D31" s="4">
        <v>0</v>
      </c>
      <c r="E31" s="19">
        <v>0</v>
      </c>
      <c r="F31" s="19">
        <v>0</v>
      </c>
      <c r="G31" s="19">
        <v>0</v>
      </c>
      <c r="H31" s="19">
        <v>18000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f t="shared" si="0"/>
        <v>18000</v>
      </c>
    </row>
    <row r="32" spans="1:22" x14ac:dyDescent="0.25">
      <c r="A32" s="15">
        <v>2000</v>
      </c>
      <c r="B32" s="16">
        <v>2441</v>
      </c>
      <c r="C32" s="17" t="s">
        <v>28</v>
      </c>
      <c r="D32" s="4">
        <v>0</v>
      </c>
      <c r="E32" s="19">
        <v>0</v>
      </c>
      <c r="F32" s="19">
        <v>0</v>
      </c>
      <c r="G32" s="19">
        <v>0</v>
      </c>
      <c r="H32" s="19">
        <v>36000</v>
      </c>
      <c r="I32" s="19">
        <v>0</v>
      </c>
      <c r="J32" s="19">
        <v>0</v>
      </c>
      <c r="K32" s="19">
        <v>10788</v>
      </c>
      <c r="L32" s="19">
        <v>0</v>
      </c>
      <c r="M32" s="19">
        <v>0</v>
      </c>
      <c r="N32" s="19">
        <v>0</v>
      </c>
      <c r="O32" s="19">
        <v>0</v>
      </c>
      <c r="P32" s="19">
        <v>15000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f t="shared" si="0"/>
        <v>61788</v>
      </c>
    </row>
    <row r="33" spans="1:22" x14ac:dyDescent="0.25">
      <c r="A33" s="15">
        <v>2000</v>
      </c>
      <c r="B33" s="16">
        <v>2451</v>
      </c>
      <c r="C33" s="17" t="s">
        <v>29</v>
      </c>
      <c r="D33" s="4">
        <v>0</v>
      </c>
      <c r="E33" s="19">
        <v>1705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15000</v>
      </c>
      <c r="Q33" s="19">
        <v>0</v>
      </c>
      <c r="R33" s="19">
        <v>0</v>
      </c>
      <c r="S33" s="19">
        <v>25000</v>
      </c>
      <c r="T33" s="19">
        <v>0</v>
      </c>
      <c r="U33" s="19">
        <v>0</v>
      </c>
      <c r="V33" s="19">
        <f t="shared" si="0"/>
        <v>41705</v>
      </c>
    </row>
    <row r="34" spans="1:22" x14ac:dyDescent="0.25">
      <c r="A34" s="15">
        <v>2000</v>
      </c>
      <c r="B34" s="16">
        <v>2461</v>
      </c>
      <c r="C34" s="17" t="s">
        <v>30</v>
      </c>
      <c r="D34" s="4">
        <v>0</v>
      </c>
      <c r="E34" s="19">
        <v>30274.22</v>
      </c>
      <c r="F34" s="19">
        <v>20000</v>
      </c>
      <c r="G34" s="19">
        <v>30000</v>
      </c>
      <c r="H34" s="19">
        <v>224000</v>
      </c>
      <c r="I34" s="19">
        <v>14000</v>
      </c>
      <c r="J34" s="19">
        <v>45000</v>
      </c>
      <c r="K34" s="19">
        <v>36597.97</v>
      </c>
      <c r="L34" s="19">
        <v>25000</v>
      </c>
      <c r="M34" s="19">
        <v>4200</v>
      </c>
      <c r="N34" s="19">
        <v>0</v>
      </c>
      <c r="O34" s="19">
        <v>11000</v>
      </c>
      <c r="P34" s="19">
        <v>20000</v>
      </c>
      <c r="Q34" s="19">
        <v>15000</v>
      </c>
      <c r="R34" s="19">
        <v>3000</v>
      </c>
      <c r="S34" s="19">
        <v>290000</v>
      </c>
      <c r="T34" s="19">
        <v>10778.89</v>
      </c>
      <c r="U34" s="19">
        <v>0</v>
      </c>
      <c r="V34" s="19">
        <f t="shared" si="0"/>
        <v>778851.08</v>
      </c>
    </row>
    <row r="35" spans="1:22" x14ac:dyDescent="0.25">
      <c r="A35" s="15">
        <v>2000</v>
      </c>
      <c r="B35" s="16">
        <v>2462</v>
      </c>
      <c r="C35" s="17" t="s">
        <v>31</v>
      </c>
      <c r="D35" s="4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30000</v>
      </c>
      <c r="M35" s="19">
        <v>0</v>
      </c>
      <c r="N35" s="19">
        <v>0</v>
      </c>
      <c r="O35" s="19">
        <v>0</v>
      </c>
      <c r="P35" s="19">
        <v>3000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f t="shared" si="0"/>
        <v>33000</v>
      </c>
    </row>
    <row r="36" spans="1:22" x14ac:dyDescent="0.25">
      <c r="A36" s="15">
        <v>2000</v>
      </c>
      <c r="B36" s="16">
        <v>2471</v>
      </c>
      <c r="C36" s="17" t="s">
        <v>32</v>
      </c>
      <c r="D36" s="4">
        <v>0</v>
      </c>
      <c r="E36" s="19">
        <v>6815.63</v>
      </c>
      <c r="F36" s="19">
        <v>4000</v>
      </c>
      <c r="G36" s="19">
        <v>0</v>
      </c>
      <c r="H36" s="19">
        <v>36000</v>
      </c>
      <c r="I36" s="19">
        <v>0</v>
      </c>
      <c r="J36" s="19">
        <v>20000</v>
      </c>
      <c r="K36" s="19">
        <v>0</v>
      </c>
      <c r="L36" s="19">
        <v>25000</v>
      </c>
      <c r="M36" s="19">
        <v>0</v>
      </c>
      <c r="N36" s="19">
        <v>0</v>
      </c>
      <c r="O36" s="19">
        <v>10000</v>
      </c>
      <c r="P36" s="19">
        <v>0</v>
      </c>
      <c r="Q36" s="19">
        <v>0</v>
      </c>
      <c r="R36" s="19">
        <v>0</v>
      </c>
      <c r="S36" s="19">
        <v>96000</v>
      </c>
      <c r="T36" s="19">
        <v>5500</v>
      </c>
      <c r="U36" s="19">
        <v>0</v>
      </c>
      <c r="V36" s="19">
        <f t="shared" si="0"/>
        <v>203315.63</v>
      </c>
    </row>
    <row r="37" spans="1:22" x14ac:dyDescent="0.25">
      <c r="A37" s="15">
        <v>2000</v>
      </c>
      <c r="B37" s="16">
        <v>2481</v>
      </c>
      <c r="C37" s="17" t="s">
        <v>33</v>
      </c>
      <c r="D37" s="4">
        <v>0</v>
      </c>
      <c r="E37" s="19">
        <v>0</v>
      </c>
      <c r="F37" s="19">
        <v>15000</v>
      </c>
      <c r="G37" s="19">
        <v>0</v>
      </c>
      <c r="H37" s="19">
        <v>36000</v>
      </c>
      <c r="I37" s="19">
        <v>0</v>
      </c>
      <c r="J37" s="19">
        <v>0</v>
      </c>
      <c r="K37" s="19">
        <v>0</v>
      </c>
      <c r="L37" s="19">
        <v>0</v>
      </c>
      <c r="M37" s="19">
        <v>2600</v>
      </c>
      <c r="N37" s="19">
        <v>0</v>
      </c>
      <c r="O37" s="19">
        <v>0</v>
      </c>
      <c r="P37" s="19">
        <v>42000</v>
      </c>
      <c r="Q37" s="19">
        <v>68000</v>
      </c>
      <c r="R37" s="19">
        <v>0</v>
      </c>
      <c r="S37" s="19">
        <v>0</v>
      </c>
      <c r="T37" s="19">
        <v>12000</v>
      </c>
      <c r="U37" s="19">
        <v>0</v>
      </c>
      <c r="V37" s="19">
        <f t="shared" si="0"/>
        <v>175600</v>
      </c>
    </row>
    <row r="38" spans="1:22" ht="25.5" x14ac:dyDescent="0.25">
      <c r="A38" s="15">
        <v>2000</v>
      </c>
      <c r="B38" s="16">
        <v>2491</v>
      </c>
      <c r="C38" s="17" t="s">
        <v>34</v>
      </c>
      <c r="D38" s="4">
        <v>0</v>
      </c>
      <c r="E38" s="19">
        <v>40467.68</v>
      </c>
      <c r="F38" s="19">
        <v>20000</v>
      </c>
      <c r="G38" s="19">
        <v>0</v>
      </c>
      <c r="H38" s="19">
        <v>123000</v>
      </c>
      <c r="I38" s="19">
        <v>0</v>
      </c>
      <c r="J38" s="19">
        <v>0</v>
      </c>
      <c r="K38" s="19">
        <v>73454.75</v>
      </c>
      <c r="L38" s="19">
        <v>0</v>
      </c>
      <c r="M38" s="19">
        <v>19600</v>
      </c>
      <c r="N38" s="19">
        <v>0</v>
      </c>
      <c r="O38" s="19">
        <v>20000</v>
      </c>
      <c r="P38" s="19">
        <v>0</v>
      </c>
      <c r="Q38" s="19">
        <v>51600</v>
      </c>
      <c r="R38" s="19">
        <v>0</v>
      </c>
      <c r="S38" s="19">
        <v>290000</v>
      </c>
      <c r="T38" s="19">
        <v>6273.04</v>
      </c>
      <c r="U38" s="19">
        <v>0</v>
      </c>
      <c r="V38" s="19">
        <f t="shared" si="0"/>
        <v>644395.47</v>
      </c>
    </row>
    <row r="39" spans="1:22" x14ac:dyDescent="0.25">
      <c r="A39" s="15">
        <v>2000</v>
      </c>
      <c r="B39" s="16">
        <v>2511</v>
      </c>
      <c r="C39" s="17" t="s">
        <v>35</v>
      </c>
      <c r="D39" s="4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12000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7119.46</v>
      </c>
      <c r="U39" s="19">
        <v>0</v>
      </c>
      <c r="V39" s="19">
        <f t="shared" si="0"/>
        <v>19119.46</v>
      </c>
    </row>
    <row r="40" spans="1:22" x14ac:dyDescent="0.25">
      <c r="A40" s="15">
        <v>2000</v>
      </c>
      <c r="B40" s="16">
        <v>2521</v>
      </c>
      <c r="C40" s="17" t="s">
        <v>36</v>
      </c>
      <c r="D40" s="4">
        <v>0</v>
      </c>
      <c r="E40" s="19">
        <v>40774.21</v>
      </c>
      <c r="F40" s="19">
        <v>6000</v>
      </c>
      <c r="G40" s="19">
        <v>0</v>
      </c>
      <c r="H40" s="19">
        <v>9600</v>
      </c>
      <c r="I40" s="19">
        <v>0</v>
      </c>
      <c r="J40" s="19">
        <v>0</v>
      </c>
      <c r="K40" s="19">
        <v>0</v>
      </c>
      <c r="L40" s="19">
        <v>3000</v>
      </c>
      <c r="M40" s="19">
        <v>6500</v>
      </c>
      <c r="N40" s="19">
        <v>0</v>
      </c>
      <c r="O40" s="19">
        <v>0</v>
      </c>
      <c r="P40" s="19">
        <v>0</v>
      </c>
      <c r="Q40" s="19">
        <v>12000</v>
      </c>
      <c r="R40" s="19">
        <v>0</v>
      </c>
      <c r="S40" s="19">
        <v>5000</v>
      </c>
      <c r="T40" s="19">
        <v>0</v>
      </c>
      <c r="U40" s="19">
        <v>0</v>
      </c>
      <c r="V40" s="19">
        <f t="shared" si="0"/>
        <v>82874.209999999992</v>
      </c>
    </row>
    <row r="41" spans="1:22" x14ac:dyDescent="0.25">
      <c r="A41" s="15">
        <v>2000</v>
      </c>
      <c r="B41" s="16">
        <v>2531</v>
      </c>
      <c r="C41" s="17" t="s">
        <v>37</v>
      </c>
      <c r="D41" s="4">
        <v>0</v>
      </c>
      <c r="E41" s="19">
        <v>211600.64000000001</v>
      </c>
      <c r="F41" s="19">
        <v>20000</v>
      </c>
      <c r="G41" s="19">
        <v>15000</v>
      </c>
      <c r="H41" s="19">
        <v>12000</v>
      </c>
      <c r="I41" s="19">
        <v>0</v>
      </c>
      <c r="J41" s="19">
        <v>1000</v>
      </c>
      <c r="K41" s="19">
        <v>10000.040000000001</v>
      </c>
      <c r="L41" s="19">
        <v>7000</v>
      </c>
      <c r="M41" s="19">
        <v>3200</v>
      </c>
      <c r="N41" s="19">
        <v>0</v>
      </c>
      <c r="O41" s="19">
        <v>96000</v>
      </c>
      <c r="P41" s="19">
        <v>900</v>
      </c>
      <c r="Q41" s="19">
        <v>7000</v>
      </c>
      <c r="R41" s="19">
        <v>0</v>
      </c>
      <c r="S41" s="19">
        <v>25000</v>
      </c>
      <c r="T41" s="19">
        <v>6024.8</v>
      </c>
      <c r="U41" s="19">
        <v>0</v>
      </c>
      <c r="V41" s="19">
        <f t="shared" si="0"/>
        <v>414725.48</v>
      </c>
    </row>
    <row r="42" spans="1:22" x14ac:dyDescent="0.25">
      <c r="A42" s="15">
        <v>2000</v>
      </c>
      <c r="B42" s="16">
        <v>2541</v>
      </c>
      <c r="C42" s="17" t="s">
        <v>38</v>
      </c>
      <c r="D42" s="4">
        <v>0</v>
      </c>
      <c r="E42" s="19">
        <v>0</v>
      </c>
      <c r="F42" s="19">
        <v>0</v>
      </c>
      <c r="G42" s="19">
        <v>20000</v>
      </c>
      <c r="H42" s="19">
        <v>0</v>
      </c>
      <c r="I42" s="19">
        <v>0</v>
      </c>
      <c r="J42" s="19">
        <v>2000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f t="shared" si="0"/>
        <v>22000</v>
      </c>
    </row>
    <row r="43" spans="1:22" x14ac:dyDescent="0.25">
      <c r="A43" s="15">
        <v>2000</v>
      </c>
      <c r="B43" s="16">
        <v>2551</v>
      </c>
      <c r="C43" s="17" t="s">
        <v>39</v>
      </c>
      <c r="D43" s="4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3000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525000</v>
      </c>
      <c r="T43" s="19">
        <v>0</v>
      </c>
      <c r="U43" s="19">
        <v>0</v>
      </c>
      <c r="V43" s="19">
        <f t="shared" si="0"/>
        <v>528000</v>
      </c>
    </row>
    <row r="44" spans="1:22" x14ac:dyDescent="0.25">
      <c r="A44" s="15">
        <v>2000</v>
      </c>
      <c r="B44" s="16">
        <v>2561</v>
      </c>
      <c r="C44" s="17" t="s">
        <v>40</v>
      </c>
      <c r="D44" s="4">
        <v>0</v>
      </c>
      <c r="E44" s="19">
        <v>304.5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5000</v>
      </c>
      <c r="Q44" s="19">
        <v>2400</v>
      </c>
      <c r="R44" s="19">
        <v>0</v>
      </c>
      <c r="S44" s="19">
        <v>0</v>
      </c>
      <c r="T44" s="19">
        <v>0</v>
      </c>
      <c r="U44" s="19">
        <v>0</v>
      </c>
      <c r="V44" s="19">
        <f t="shared" si="0"/>
        <v>7704.5</v>
      </c>
    </row>
    <row r="45" spans="1:22" x14ac:dyDescent="0.25">
      <c r="A45" s="15">
        <v>2000</v>
      </c>
      <c r="B45" s="16">
        <v>2591</v>
      </c>
      <c r="C45" s="17" t="s">
        <v>41</v>
      </c>
      <c r="D45" s="4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27000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f t="shared" si="0"/>
        <v>27000</v>
      </c>
    </row>
    <row r="46" spans="1:22" x14ac:dyDescent="0.25">
      <c r="A46" s="15">
        <v>2000</v>
      </c>
      <c r="B46" s="16">
        <v>2611</v>
      </c>
      <c r="C46" s="17" t="s">
        <v>42</v>
      </c>
      <c r="D46" s="4">
        <v>120000</v>
      </c>
      <c r="E46" s="19">
        <v>193924.09</v>
      </c>
      <c r="F46" s="19">
        <v>150000</v>
      </c>
      <c r="G46" s="19">
        <v>148897</v>
      </c>
      <c r="H46" s="19">
        <v>540000</v>
      </c>
      <c r="I46" s="19">
        <v>1350000</v>
      </c>
      <c r="J46" s="19">
        <v>120000</v>
      </c>
      <c r="K46" s="19">
        <v>300000</v>
      </c>
      <c r="L46" s="19">
        <v>900000</v>
      </c>
      <c r="M46" s="19">
        <v>138000</v>
      </c>
      <c r="N46" s="19">
        <v>10500</v>
      </c>
      <c r="O46" s="19">
        <v>90000</v>
      </c>
      <c r="P46" s="19">
        <v>25000</v>
      </c>
      <c r="Q46" s="19">
        <v>201600</v>
      </c>
      <c r="R46" s="19">
        <v>24000</v>
      </c>
      <c r="S46" s="19">
        <v>424000</v>
      </c>
      <c r="T46" s="19">
        <v>36310.720000000001</v>
      </c>
      <c r="U46" s="19">
        <v>0</v>
      </c>
      <c r="V46" s="19">
        <f t="shared" si="0"/>
        <v>4772231.8099999996</v>
      </c>
    </row>
    <row r="47" spans="1:22" x14ac:dyDescent="0.25">
      <c r="A47" s="15">
        <v>2000</v>
      </c>
      <c r="B47" s="16">
        <v>2612</v>
      </c>
      <c r="C47" s="17" t="s">
        <v>43</v>
      </c>
      <c r="D47" s="4">
        <v>0</v>
      </c>
      <c r="E47" s="19">
        <v>0</v>
      </c>
      <c r="F47" s="19">
        <v>0</v>
      </c>
      <c r="G47" s="19">
        <v>0</v>
      </c>
      <c r="H47" s="19">
        <v>30000</v>
      </c>
      <c r="I47" s="19">
        <v>0</v>
      </c>
      <c r="J47" s="19">
        <v>0</v>
      </c>
      <c r="K47" s="19">
        <v>0</v>
      </c>
      <c r="L47" s="19">
        <v>30000</v>
      </c>
      <c r="M47" s="19">
        <v>5500</v>
      </c>
      <c r="N47" s="19">
        <v>399.99</v>
      </c>
      <c r="O47" s="19">
        <v>0</v>
      </c>
      <c r="P47" s="19">
        <v>1000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f t="shared" si="0"/>
        <v>66899.990000000005</v>
      </c>
    </row>
    <row r="48" spans="1:22" x14ac:dyDescent="0.25">
      <c r="A48" s="15">
        <v>2000</v>
      </c>
      <c r="B48" s="16">
        <v>2621</v>
      </c>
      <c r="C48" s="17" t="s">
        <v>44</v>
      </c>
      <c r="D48" s="4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f t="shared" si="0"/>
        <v>0</v>
      </c>
    </row>
    <row r="49" spans="1:22" x14ac:dyDescent="0.25">
      <c r="A49" s="15">
        <v>2000</v>
      </c>
      <c r="B49" s="16">
        <v>2711</v>
      </c>
      <c r="C49" s="17" t="s">
        <v>45</v>
      </c>
      <c r="D49" s="4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50000</v>
      </c>
      <c r="L49" s="19">
        <v>30000</v>
      </c>
      <c r="M49" s="19">
        <v>0</v>
      </c>
      <c r="N49" s="19">
        <v>0</v>
      </c>
      <c r="O49" s="19">
        <v>0</v>
      </c>
      <c r="P49" s="19">
        <v>0</v>
      </c>
      <c r="Q49" s="19">
        <v>10000</v>
      </c>
      <c r="R49" s="19">
        <v>0</v>
      </c>
      <c r="S49" s="19">
        <v>0</v>
      </c>
      <c r="T49" s="19">
        <v>0</v>
      </c>
      <c r="U49" s="19">
        <v>0</v>
      </c>
      <c r="V49" s="19">
        <f t="shared" si="0"/>
        <v>90000</v>
      </c>
    </row>
    <row r="50" spans="1:22" x14ac:dyDescent="0.25">
      <c r="A50" s="15">
        <v>2000</v>
      </c>
      <c r="B50" s="16">
        <v>2712</v>
      </c>
      <c r="C50" s="17" t="s">
        <v>46</v>
      </c>
      <c r="D50" s="4">
        <v>0</v>
      </c>
      <c r="E50" s="19">
        <v>0</v>
      </c>
      <c r="F50" s="19">
        <v>150000</v>
      </c>
      <c r="G50" s="19">
        <v>0</v>
      </c>
      <c r="H50" s="19">
        <v>76000</v>
      </c>
      <c r="I50" s="19">
        <v>0</v>
      </c>
      <c r="J50" s="19">
        <v>0</v>
      </c>
      <c r="K50" s="19">
        <v>0</v>
      </c>
      <c r="L50" s="19">
        <v>0</v>
      </c>
      <c r="M50" s="19">
        <v>12000</v>
      </c>
      <c r="N50" s="19">
        <v>0</v>
      </c>
      <c r="O50" s="19">
        <v>0</v>
      </c>
      <c r="P50" s="19">
        <v>3000</v>
      </c>
      <c r="Q50" s="19">
        <v>0</v>
      </c>
      <c r="R50" s="19">
        <v>0</v>
      </c>
      <c r="S50" s="19">
        <v>490000</v>
      </c>
      <c r="T50" s="19">
        <v>39069.769999999997</v>
      </c>
      <c r="U50" s="19">
        <v>0</v>
      </c>
      <c r="V50" s="19">
        <f t="shared" si="0"/>
        <v>770069.77</v>
      </c>
    </row>
    <row r="51" spans="1:22" x14ac:dyDescent="0.25">
      <c r="A51" s="15">
        <v>2000</v>
      </c>
      <c r="B51" s="16">
        <v>2721</v>
      </c>
      <c r="C51" s="17" t="s">
        <v>47</v>
      </c>
      <c r="D51" s="4">
        <v>0</v>
      </c>
      <c r="E51" s="19">
        <v>28876.35</v>
      </c>
      <c r="F51" s="19">
        <v>8000</v>
      </c>
      <c r="G51" s="19">
        <v>0</v>
      </c>
      <c r="H51" s="19">
        <v>0</v>
      </c>
      <c r="I51" s="19">
        <v>0</v>
      </c>
      <c r="J51" s="19">
        <v>9000</v>
      </c>
      <c r="K51" s="19">
        <v>0</v>
      </c>
      <c r="L51" s="19">
        <v>30000</v>
      </c>
      <c r="M51" s="19">
        <v>2500</v>
      </c>
      <c r="N51" s="19">
        <v>0</v>
      </c>
      <c r="O51" s="19">
        <v>0</v>
      </c>
      <c r="P51" s="19">
        <v>5000</v>
      </c>
      <c r="Q51" s="19">
        <v>0</v>
      </c>
      <c r="R51" s="19">
        <v>0</v>
      </c>
      <c r="S51" s="19">
        <v>75000</v>
      </c>
      <c r="T51" s="19">
        <v>10748.84</v>
      </c>
      <c r="U51" s="19">
        <v>0</v>
      </c>
      <c r="V51" s="19">
        <f t="shared" si="0"/>
        <v>169125.19</v>
      </c>
    </row>
    <row r="52" spans="1:22" x14ac:dyDescent="0.25">
      <c r="A52" s="15">
        <v>2000</v>
      </c>
      <c r="B52" s="16">
        <v>2731</v>
      </c>
      <c r="C52" s="17" t="s">
        <v>48</v>
      </c>
      <c r="D52" s="4">
        <v>0</v>
      </c>
      <c r="E52" s="19">
        <v>22706.65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310000</v>
      </c>
      <c r="T52" s="19">
        <v>0</v>
      </c>
      <c r="U52" s="19">
        <v>0</v>
      </c>
      <c r="V52" s="19">
        <f t="shared" si="0"/>
        <v>332706.65000000002</v>
      </c>
    </row>
    <row r="53" spans="1:22" x14ac:dyDescent="0.25">
      <c r="A53" s="15">
        <v>2000</v>
      </c>
      <c r="B53" s="16">
        <v>2741</v>
      </c>
      <c r="C53" s="17" t="s">
        <v>49</v>
      </c>
      <c r="D53" s="4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2000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f t="shared" si="0"/>
        <v>2000</v>
      </c>
    </row>
    <row r="54" spans="1:22" ht="25.5" x14ac:dyDescent="0.25">
      <c r="A54" s="15">
        <v>2000</v>
      </c>
      <c r="B54" s="16">
        <v>2751</v>
      </c>
      <c r="C54" s="17" t="s">
        <v>50</v>
      </c>
      <c r="D54" s="4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3000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f t="shared" si="0"/>
        <v>3000</v>
      </c>
    </row>
    <row r="55" spans="1:22" x14ac:dyDescent="0.25">
      <c r="A55" s="15">
        <v>2000</v>
      </c>
      <c r="B55" s="16">
        <v>2811</v>
      </c>
      <c r="C55" s="17" t="s">
        <v>51</v>
      </c>
      <c r="D55" s="4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f t="shared" si="0"/>
        <v>0</v>
      </c>
    </row>
    <row r="56" spans="1:22" x14ac:dyDescent="0.25">
      <c r="A56" s="15">
        <v>2000</v>
      </c>
      <c r="B56" s="16">
        <v>2821</v>
      </c>
      <c r="C56" s="17" t="s">
        <v>52</v>
      </c>
      <c r="D56" s="4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f t="shared" si="0"/>
        <v>0</v>
      </c>
    </row>
    <row r="57" spans="1:22" ht="25.5" x14ac:dyDescent="0.25">
      <c r="A57" s="15">
        <v>2000</v>
      </c>
      <c r="B57" s="16">
        <v>2831</v>
      </c>
      <c r="C57" s="17" t="s">
        <v>53</v>
      </c>
      <c r="D57" s="4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f t="shared" si="0"/>
        <v>0</v>
      </c>
    </row>
    <row r="58" spans="1:22" x14ac:dyDescent="0.25">
      <c r="A58" s="15">
        <v>2000</v>
      </c>
      <c r="B58" s="16">
        <v>2911</v>
      </c>
      <c r="C58" s="17" t="s">
        <v>54</v>
      </c>
      <c r="D58" s="4">
        <v>0</v>
      </c>
      <c r="E58" s="19">
        <v>23454.3</v>
      </c>
      <c r="F58" s="19">
        <v>1200</v>
      </c>
      <c r="G58" s="19">
        <v>0</v>
      </c>
      <c r="H58" s="19">
        <v>27000</v>
      </c>
      <c r="I58" s="19">
        <v>0</v>
      </c>
      <c r="J58" s="19">
        <v>2000</v>
      </c>
      <c r="K58" s="19">
        <v>10206.030000000001</v>
      </c>
      <c r="L58" s="19">
        <v>40000</v>
      </c>
      <c r="M58" s="19">
        <v>9600</v>
      </c>
      <c r="N58" s="19">
        <v>0</v>
      </c>
      <c r="O58" s="19">
        <v>0</v>
      </c>
      <c r="P58" s="19">
        <v>3000</v>
      </c>
      <c r="Q58" s="19">
        <v>18000</v>
      </c>
      <c r="R58" s="19">
        <v>1500</v>
      </c>
      <c r="S58" s="19">
        <v>19000</v>
      </c>
      <c r="T58" s="19">
        <v>3500</v>
      </c>
      <c r="U58" s="19">
        <v>0</v>
      </c>
      <c r="V58" s="19">
        <f t="shared" si="0"/>
        <v>158460.33000000002</v>
      </c>
    </row>
    <row r="59" spans="1:22" x14ac:dyDescent="0.25">
      <c r="A59" s="15">
        <v>2000</v>
      </c>
      <c r="B59" s="16">
        <v>2921</v>
      </c>
      <c r="C59" s="17" t="s">
        <v>55</v>
      </c>
      <c r="D59" s="4">
        <v>0</v>
      </c>
      <c r="E59" s="19">
        <v>6142.51</v>
      </c>
      <c r="F59" s="19">
        <v>11000</v>
      </c>
      <c r="G59" s="19">
        <v>0</v>
      </c>
      <c r="H59" s="19">
        <v>36000</v>
      </c>
      <c r="I59" s="19">
        <v>0</v>
      </c>
      <c r="J59" s="19">
        <v>13000</v>
      </c>
      <c r="K59" s="19">
        <v>0</v>
      </c>
      <c r="L59" s="19">
        <v>0</v>
      </c>
      <c r="M59" s="19">
        <v>11600</v>
      </c>
      <c r="N59" s="19">
        <v>0</v>
      </c>
      <c r="O59" s="19">
        <v>22000</v>
      </c>
      <c r="P59" s="19">
        <v>0</v>
      </c>
      <c r="Q59" s="19">
        <v>4200</v>
      </c>
      <c r="R59" s="19">
        <v>1800</v>
      </c>
      <c r="S59" s="19">
        <v>340000</v>
      </c>
      <c r="T59" s="19">
        <v>5285</v>
      </c>
      <c r="U59" s="19">
        <v>0</v>
      </c>
      <c r="V59" s="19">
        <f t="shared" si="0"/>
        <v>451027.51</v>
      </c>
    </row>
    <row r="60" spans="1:22" ht="25.5" x14ac:dyDescent="0.25">
      <c r="A60" s="15">
        <v>2000</v>
      </c>
      <c r="B60" s="16">
        <v>2931</v>
      </c>
      <c r="C60" s="17" t="s">
        <v>56</v>
      </c>
      <c r="D60" s="4">
        <v>0</v>
      </c>
      <c r="E60" s="19">
        <v>0</v>
      </c>
      <c r="F60" s="19">
        <v>1000</v>
      </c>
      <c r="G60" s="19">
        <v>0</v>
      </c>
      <c r="H60" s="19">
        <v>24000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9000</v>
      </c>
      <c r="R60" s="19">
        <v>0</v>
      </c>
      <c r="S60" s="19">
        <v>108500</v>
      </c>
      <c r="T60" s="19">
        <v>2261.6999999999998</v>
      </c>
      <c r="U60" s="19">
        <v>0</v>
      </c>
      <c r="V60" s="19">
        <f t="shared" si="0"/>
        <v>144761.70000000001</v>
      </c>
    </row>
    <row r="61" spans="1:22" ht="25.5" x14ac:dyDescent="0.25">
      <c r="A61" s="15">
        <v>2000</v>
      </c>
      <c r="B61" s="16">
        <v>2941</v>
      </c>
      <c r="C61" s="17" t="s">
        <v>57</v>
      </c>
      <c r="D61" s="4">
        <v>0</v>
      </c>
      <c r="E61" s="19">
        <v>36148.449999999997</v>
      </c>
      <c r="F61" s="19">
        <v>8000</v>
      </c>
      <c r="G61" s="19">
        <v>15189</v>
      </c>
      <c r="H61" s="19">
        <v>36000</v>
      </c>
      <c r="I61" s="19">
        <v>15000</v>
      </c>
      <c r="J61" s="19">
        <v>60500</v>
      </c>
      <c r="K61" s="19">
        <v>0</v>
      </c>
      <c r="L61" s="19">
        <v>0</v>
      </c>
      <c r="M61" s="19">
        <v>12600</v>
      </c>
      <c r="N61" s="19">
        <v>0</v>
      </c>
      <c r="O61" s="19">
        <v>20000</v>
      </c>
      <c r="P61" s="19">
        <v>10000</v>
      </c>
      <c r="Q61" s="19">
        <v>22000</v>
      </c>
      <c r="R61" s="19">
        <v>0</v>
      </c>
      <c r="S61" s="19">
        <v>590000</v>
      </c>
      <c r="T61" s="19">
        <v>8000</v>
      </c>
      <c r="U61" s="19">
        <v>0</v>
      </c>
      <c r="V61" s="19">
        <f t="shared" si="0"/>
        <v>833437.45</v>
      </c>
    </row>
    <row r="62" spans="1:22" ht="25.5" x14ac:dyDescent="0.25">
      <c r="A62" s="15">
        <v>2000</v>
      </c>
      <c r="B62" s="16">
        <v>2951</v>
      </c>
      <c r="C62" s="17" t="s">
        <v>58</v>
      </c>
      <c r="D62" s="4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f t="shared" si="0"/>
        <v>0</v>
      </c>
    </row>
    <row r="63" spans="1:22" ht="25.5" x14ac:dyDescent="0.25">
      <c r="A63" s="15">
        <v>2000</v>
      </c>
      <c r="B63" s="16">
        <v>2961</v>
      </c>
      <c r="C63" s="17" t="s">
        <v>59</v>
      </c>
      <c r="D63" s="4">
        <v>0</v>
      </c>
      <c r="E63" s="19">
        <v>75000</v>
      </c>
      <c r="F63" s="19">
        <v>0</v>
      </c>
      <c r="G63" s="19">
        <v>0</v>
      </c>
      <c r="H63" s="19">
        <v>86500</v>
      </c>
      <c r="I63" s="19">
        <v>0</v>
      </c>
      <c r="J63" s="19">
        <v>0</v>
      </c>
      <c r="K63" s="19">
        <v>0</v>
      </c>
      <c r="L63" s="19">
        <v>450000</v>
      </c>
      <c r="M63" s="19">
        <v>13000</v>
      </c>
      <c r="N63" s="19">
        <v>2499.9899999999998</v>
      </c>
      <c r="O63" s="19">
        <v>0</v>
      </c>
      <c r="P63" s="19">
        <v>0</v>
      </c>
      <c r="Q63" s="19">
        <v>40000</v>
      </c>
      <c r="R63" s="19">
        <v>4000</v>
      </c>
      <c r="S63" s="19">
        <v>120000</v>
      </c>
      <c r="T63" s="19">
        <v>0</v>
      </c>
      <c r="U63" s="19">
        <v>0</v>
      </c>
      <c r="V63" s="19">
        <f t="shared" si="0"/>
        <v>790999.99</v>
      </c>
    </row>
    <row r="64" spans="1:22" x14ac:dyDescent="0.25">
      <c r="A64" s="15">
        <v>2000</v>
      </c>
      <c r="B64" s="16">
        <v>2962</v>
      </c>
      <c r="C64" s="17" t="s">
        <v>60</v>
      </c>
      <c r="D64" s="4">
        <v>0</v>
      </c>
      <c r="E64" s="19">
        <v>0</v>
      </c>
      <c r="F64" s="19">
        <v>0</v>
      </c>
      <c r="G64" s="19">
        <v>0</v>
      </c>
      <c r="H64" s="19">
        <v>66000</v>
      </c>
      <c r="I64" s="19">
        <v>120000</v>
      </c>
      <c r="J64" s="19">
        <v>0</v>
      </c>
      <c r="K64" s="19">
        <v>0</v>
      </c>
      <c r="L64" s="19">
        <v>0</v>
      </c>
      <c r="M64" s="19">
        <v>8343</v>
      </c>
      <c r="N64" s="19">
        <v>0</v>
      </c>
      <c r="O64" s="19">
        <v>0</v>
      </c>
      <c r="P64" s="19">
        <v>0</v>
      </c>
      <c r="Q64" s="19">
        <v>0</v>
      </c>
      <c r="R64" s="19">
        <v>8000</v>
      </c>
      <c r="S64" s="19">
        <v>0</v>
      </c>
      <c r="T64" s="19">
        <v>14520</v>
      </c>
      <c r="U64" s="19">
        <v>0</v>
      </c>
      <c r="V64" s="19">
        <f t="shared" si="0"/>
        <v>216863</v>
      </c>
    </row>
    <row r="65" spans="1:22" ht="25.5" x14ac:dyDescent="0.25">
      <c r="A65" s="15">
        <v>2000</v>
      </c>
      <c r="B65" s="16">
        <v>2971</v>
      </c>
      <c r="C65" s="17" t="s">
        <v>61</v>
      </c>
      <c r="D65" s="4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50000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f t="shared" si="0"/>
        <v>50000</v>
      </c>
    </row>
    <row r="66" spans="1:22" ht="25.5" x14ac:dyDescent="0.25">
      <c r="A66" s="15">
        <v>2000</v>
      </c>
      <c r="B66" s="16">
        <v>2981</v>
      </c>
      <c r="C66" s="17" t="s">
        <v>62</v>
      </c>
      <c r="D66" s="4">
        <v>0</v>
      </c>
      <c r="E66" s="19">
        <v>778.76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25000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f t="shared" si="0"/>
        <v>25778.76</v>
      </c>
    </row>
    <row r="67" spans="1:22" ht="25.5" x14ac:dyDescent="0.25">
      <c r="A67" s="15">
        <v>2000</v>
      </c>
      <c r="B67" s="16">
        <v>2991</v>
      </c>
      <c r="C67" s="17" t="s">
        <v>63</v>
      </c>
      <c r="D67" s="4">
        <v>0</v>
      </c>
      <c r="E67" s="19">
        <v>0</v>
      </c>
      <c r="F67" s="19">
        <v>3000</v>
      </c>
      <c r="G67" s="19">
        <v>0</v>
      </c>
      <c r="H67" s="19">
        <v>301720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4000</v>
      </c>
      <c r="R67" s="19">
        <v>0</v>
      </c>
      <c r="S67" s="19">
        <v>0</v>
      </c>
      <c r="T67" s="19">
        <v>0</v>
      </c>
      <c r="U67" s="19">
        <v>0</v>
      </c>
      <c r="V67" s="19">
        <f t="shared" si="0"/>
        <v>308720</v>
      </c>
    </row>
    <row r="68" spans="1:22" x14ac:dyDescent="0.25">
      <c r="A68" s="15">
        <v>3000</v>
      </c>
      <c r="B68" s="16">
        <v>3111</v>
      </c>
      <c r="C68" s="17" t="s">
        <v>64</v>
      </c>
      <c r="D68" s="4">
        <v>50000</v>
      </c>
      <c r="E68" s="19">
        <v>1584153</v>
      </c>
      <c r="F68" s="19">
        <v>420000</v>
      </c>
      <c r="G68" s="19">
        <v>0</v>
      </c>
      <c r="H68" s="19">
        <v>0</v>
      </c>
      <c r="I68" s="19">
        <v>540000</v>
      </c>
      <c r="J68" s="19">
        <v>180000</v>
      </c>
      <c r="K68" s="19">
        <v>1224621.04</v>
      </c>
      <c r="L68" s="19">
        <v>100000</v>
      </c>
      <c r="M68" s="19">
        <v>32800</v>
      </c>
      <c r="N68" s="19">
        <v>6000</v>
      </c>
      <c r="O68" s="19">
        <v>168000</v>
      </c>
      <c r="P68" s="19">
        <v>0</v>
      </c>
      <c r="Q68" s="19">
        <v>294000</v>
      </c>
      <c r="R68" s="19">
        <v>1260000</v>
      </c>
      <c r="S68" s="19">
        <v>0</v>
      </c>
      <c r="T68" s="19">
        <v>260000</v>
      </c>
      <c r="U68" s="19">
        <v>0</v>
      </c>
      <c r="V68" s="19">
        <f t="shared" si="0"/>
        <v>6119574.04</v>
      </c>
    </row>
    <row r="69" spans="1:22" x14ac:dyDescent="0.25">
      <c r="A69" s="15">
        <v>3000</v>
      </c>
      <c r="B69" s="16">
        <v>3121</v>
      </c>
      <c r="C69" s="17" t="s">
        <v>65</v>
      </c>
      <c r="D69" s="4">
        <v>0</v>
      </c>
      <c r="E69" s="19">
        <v>1296739.19</v>
      </c>
      <c r="F69" s="19">
        <v>48000</v>
      </c>
      <c r="G69" s="19">
        <v>0</v>
      </c>
      <c r="H69" s="19">
        <v>61000</v>
      </c>
      <c r="I69" s="19">
        <v>0</v>
      </c>
      <c r="J69" s="19">
        <v>0</v>
      </c>
      <c r="K69" s="19">
        <v>25000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1000</v>
      </c>
      <c r="T69" s="19">
        <v>5000</v>
      </c>
      <c r="U69" s="19">
        <v>0</v>
      </c>
      <c r="V69" s="19">
        <f t="shared" si="0"/>
        <v>1436739.19</v>
      </c>
    </row>
    <row r="70" spans="1:22" x14ac:dyDescent="0.25">
      <c r="A70" s="15">
        <v>3000</v>
      </c>
      <c r="B70" s="16">
        <v>3131</v>
      </c>
      <c r="C70" s="17" t="s">
        <v>66</v>
      </c>
      <c r="D70" s="4">
        <v>10000</v>
      </c>
      <c r="E70" s="19">
        <v>1444835.67</v>
      </c>
      <c r="F70" s="19">
        <v>15000</v>
      </c>
      <c r="G70" s="19">
        <v>0</v>
      </c>
      <c r="H70" s="19">
        <v>28800</v>
      </c>
      <c r="I70" s="19">
        <v>0</v>
      </c>
      <c r="J70" s="19">
        <v>600000</v>
      </c>
      <c r="K70" s="19">
        <v>267120</v>
      </c>
      <c r="L70" s="19">
        <v>9108</v>
      </c>
      <c r="M70" s="19">
        <v>5900</v>
      </c>
      <c r="N70" s="19">
        <v>3000</v>
      </c>
      <c r="O70" s="19">
        <v>15000</v>
      </c>
      <c r="P70" s="19">
        <v>28000</v>
      </c>
      <c r="Q70" s="19">
        <v>42000</v>
      </c>
      <c r="R70" s="19">
        <v>20000</v>
      </c>
      <c r="S70" s="19">
        <v>132000</v>
      </c>
      <c r="T70" s="19">
        <v>84000</v>
      </c>
      <c r="U70" s="19">
        <v>0</v>
      </c>
      <c r="V70" s="19">
        <f t="shared" si="0"/>
        <v>2704763.67</v>
      </c>
    </row>
    <row r="71" spans="1:22" x14ac:dyDescent="0.25">
      <c r="A71" s="15">
        <v>3000</v>
      </c>
      <c r="B71" s="16">
        <v>3141</v>
      </c>
      <c r="C71" s="17" t="s">
        <v>67</v>
      </c>
      <c r="D71" s="4">
        <v>9588</v>
      </c>
      <c r="E71" s="19">
        <v>137730.54999999999</v>
      </c>
      <c r="F71" s="19">
        <v>0</v>
      </c>
      <c r="G71" s="19">
        <v>0</v>
      </c>
      <c r="H71" s="19">
        <v>0</v>
      </c>
      <c r="I71" s="19">
        <v>200000</v>
      </c>
      <c r="J71" s="19">
        <v>312504</v>
      </c>
      <c r="K71" s="19">
        <v>175908</v>
      </c>
      <c r="L71" s="19">
        <v>49032</v>
      </c>
      <c r="M71" s="19">
        <v>25400</v>
      </c>
      <c r="N71" s="19">
        <v>2400</v>
      </c>
      <c r="O71" s="19">
        <v>8832</v>
      </c>
      <c r="P71" s="19">
        <v>0</v>
      </c>
      <c r="Q71" s="19">
        <v>54000</v>
      </c>
      <c r="R71" s="19">
        <v>0</v>
      </c>
      <c r="S71" s="19">
        <v>734000</v>
      </c>
      <c r="T71" s="19">
        <v>28000</v>
      </c>
      <c r="U71" s="19">
        <v>0</v>
      </c>
      <c r="V71" s="19">
        <f t="shared" ref="V71:V134" si="1">SUM(D71:U71)</f>
        <v>1737394.55</v>
      </c>
    </row>
    <row r="72" spans="1:22" x14ac:dyDescent="0.25">
      <c r="A72" s="15">
        <v>3000</v>
      </c>
      <c r="B72" s="16">
        <v>3151</v>
      </c>
      <c r="C72" s="17" t="s">
        <v>68</v>
      </c>
      <c r="D72" s="4">
        <v>0</v>
      </c>
      <c r="E72" s="19">
        <v>0</v>
      </c>
      <c r="F72" s="19">
        <v>54000</v>
      </c>
      <c r="G72" s="19">
        <v>0</v>
      </c>
      <c r="H72" s="19">
        <v>72000</v>
      </c>
      <c r="I72" s="19">
        <v>0</v>
      </c>
      <c r="J72" s="19">
        <v>15802.08</v>
      </c>
      <c r="K72" s="19">
        <v>0</v>
      </c>
      <c r="L72" s="19">
        <v>40000</v>
      </c>
      <c r="M72" s="19">
        <v>24000</v>
      </c>
      <c r="N72" s="19">
        <v>6000</v>
      </c>
      <c r="O72" s="19">
        <v>0</v>
      </c>
      <c r="P72" s="19">
        <v>0</v>
      </c>
      <c r="Q72" s="19">
        <v>26400</v>
      </c>
      <c r="R72" s="19">
        <v>0</v>
      </c>
      <c r="S72" s="19">
        <v>0</v>
      </c>
      <c r="T72" s="19">
        <v>0</v>
      </c>
      <c r="U72" s="19">
        <v>0</v>
      </c>
      <c r="V72" s="19">
        <f t="shared" si="1"/>
        <v>238202.08</v>
      </c>
    </row>
    <row r="73" spans="1:22" x14ac:dyDescent="0.25">
      <c r="A73" s="15">
        <v>3000</v>
      </c>
      <c r="B73" s="16">
        <v>3161</v>
      </c>
      <c r="C73" s="17" t="s">
        <v>69</v>
      </c>
      <c r="D73" s="4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f t="shared" si="1"/>
        <v>0</v>
      </c>
    </row>
    <row r="74" spans="1:22" ht="25.5" x14ac:dyDescent="0.25">
      <c r="A74" s="15">
        <v>3000</v>
      </c>
      <c r="B74" s="16">
        <v>3171</v>
      </c>
      <c r="C74" s="17" t="s">
        <v>70</v>
      </c>
      <c r="D74" s="4">
        <v>9588</v>
      </c>
      <c r="E74" s="19">
        <v>0</v>
      </c>
      <c r="F74" s="19">
        <v>228000</v>
      </c>
      <c r="G74" s="19">
        <v>0</v>
      </c>
      <c r="H74" s="19">
        <v>27000</v>
      </c>
      <c r="I74" s="19">
        <v>0</v>
      </c>
      <c r="J74" s="19">
        <v>460056</v>
      </c>
      <c r="K74" s="19">
        <v>72800</v>
      </c>
      <c r="L74" s="19">
        <v>42000</v>
      </c>
      <c r="M74" s="19">
        <v>0</v>
      </c>
      <c r="N74" s="19">
        <v>0</v>
      </c>
      <c r="O74" s="19">
        <v>8376</v>
      </c>
      <c r="P74" s="19">
        <v>0</v>
      </c>
      <c r="Q74" s="19">
        <v>85000</v>
      </c>
      <c r="R74" s="19">
        <v>2004000</v>
      </c>
      <c r="S74" s="19">
        <v>11548</v>
      </c>
      <c r="T74" s="19">
        <v>25000</v>
      </c>
      <c r="U74" s="19">
        <v>0</v>
      </c>
      <c r="V74" s="19">
        <f t="shared" si="1"/>
        <v>2973368</v>
      </c>
    </row>
    <row r="75" spans="1:22" x14ac:dyDescent="0.25">
      <c r="A75" s="15">
        <v>3000</v>
      </c>
      <c r="B75" s="16">
        <v>3181</v>
      </c>
      <c r="C75" s="17" t="s">
        <v>71</v>
      </c>
      <c r="D75" s="4">
        <v>200</v>
      </c>
      <c r="E75" s="19">
        <v>385</v>
      </c>
      <c r="F75" s="19">
        <v>6000</v>
      </c>
      <c r="G75" s="19">
        <v>0</v>
      </c>
      <c r="H75" s="19">
        <v>0</v>
      </c>
      <c r="I75" s="19">
        <v>0</v>
      </c>
      <c r="J75" s="19">
        <v>10000</v>
      </c>
      <c r="K75" s="19">
        <v>6100</v>
      </c>
      <c r="L75" s="19">
        <v>2500</v>
      </c>
      <c r="M75" s="19">
        <v>0</v>
      </c>
      <c r="N75" s="19">
        <v>0</v>
      </c>
      <c r="O75" s="19">
        <v>2400</v>
      </c>
      <c r="P75" s="19">
        <v>0</v>
      </c>
      <c r="Q75" s="19">
        <v>7200</v>
      </c>
      <c r="R75" s="19">
        <v>3600</v>
      </c>
      <c r="S75" s="19">
        <v>0</v>
      </c>
      <c r="T75" s="19">
        <v>2766.36</v>
      </c>
      <c r="U75" s="19">
        <v>0</v>
      </c>
      <c r="V75" s="19">
        <f t="shared" si="1"/>
        <v>41151.360000000001</v>
      </c>
    </row>
    <row r="76" spans="1:22" x14ac:dyDescent="0.25">
      <c r="A76" s="15">
        <v>3000</v>
      </c>
      <c r="B76" s="16">
        <v>3182</v>
      </c>
      <c r="C76" s="17" t="s">
        <v>72</v>
      </c>
      <c r="D76" s="4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f t="shared" si="1"/>
        <v>0</v>
      </c>
    </row>
    <row r="77" spans="1:22" x14ac:dyDescent="0.25">
      <c r="A77" s="15">
        <v>3000</v>
      </c>
      <c r="B77" s="16">
        <v>3191</v>
      </c>
      <c r="C77" s="17" t="s">
        <v>73</v>
      </c>
      <c r="D77" s="4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f t="shared" si="1"/>
        <v>0</v>
      </c>
    </row>
    <row r="78" spans="1:22" x14ac:dyDescent="0.25">
      <c r="A78" s="15">
        <v>3000</v>
      </c>
      <c r="B78" s="16">
        <v>3211</v>
      </c>
      <c r="C78" s="17" t="s">
        <v>74</v>
      </c>
      <c r="D78" s="4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f t="shared" si="1"/>
        <v>0</v>
      </c>
    </row>
    <row r="79" spans="1:22" x14ac:dyDescent="0.25">
      <c r="A79" s="15">
        <v>3000</v>
      </c>
      <c r="B79" s="16">
        <v>3221</v>
      </c>
      <c r="C79" s="17" t="s">
        <v>75</v>
      </c>
      <c r="D79" s="4">
        <v>383217.6</v>
      </c>
      <c r="E79" s="19">
        <v>0</v>
      </c>
      <c r="F79" s="19">
        <v>0</v>
      </c>
      <c r="G79" s="19">
        <v>0</v>
      </c>
      <c r="H79" s="19">
        <v>552000</v>
      </c>
      <c r="I79" s="19">
        <v>2500000</v>
      </c>
      <c r="J79" s="19">
        <v>0</v>
      </c>
      <c r="K79" s="19">
        <v>0</v>
      </c>
      <c r="L79" s="19">
        <v>1200000</v>
      </c>
      <c r="M79" s="19">
        <v>0</v>
      </c>
      <c r="N79" s="19">
        <v>0</v>
      </c>
      <c r="O79" s="19">
        <v>720000</v>
      </c>
      <c r="P79" s="19">
        <v>0</v>
      </c>
      <c r="Q79" s="19">
        <v>0</v>
      </c>
      <c r="R79" s="19">
        <v>0</v>
      </c>
      <c r="S79" s="19">
        <v>908937.92</v>
      </c>
      <c r="T79" s="19">
        <v>0</v>
      </c>
      <c r="U79" s="19">
        <v>0</v>
      </c>
      <c r="V79" s="19">
        <f t="shared" si="1"/>
        <v>6264155.5199999996</v>
      </c>
    </row>
    <row r="80" spans="1:22" ht="25.5" x14ac:dyDescent="0.25">
      <c r="A80" s="15">
        <v>3000</v>
      </c>
      <c r="B80" s="16">
        <v>3231</v>
      </c>
      <c r="C80" s="17" t="s">
        <v>76</v>
      </c>
      <c r="D80" s="4">
        <v>36000</v>
      </c>
      <c r="E80" s="19">
        <v>0</v>
      </c>
      <c r="F80" s="19">
        <v>50000</v>
      </c>
      <c r="G80" s="19">
        <v>0</v>
      </c>
      <c r="H80" s="19">
        <v>150000</v>
      </c>
      <c r="I80" s="19">
        <v>0</v>
      </c>
      <c r="J80" s="19">
        <v>0</v>
      </c>
      <c r="K80" s="19">
        <v>0</v>
      </c>
      <c r="L80" s="19">
        <v>150000</v>
      </c>
      <c r="M80" s="19">
        <v>36000</v>
      </c>
      <c r="N80" s="19">
        <v>4500</v>
      </c>
      <c r="O80" s="19">
        <v>30000</v>
      </c>
      <c r="P80" s="19">
        <v>0</v>
      </c>
      <c r="Q80" s="19">
        <v>0</v>
      </c>
      <c r="R80" s="19">
        <v>0</v>
      </c>
      <c r="S80" s="19">
        <v>0</v>
      </c>
      <c r="T80" s="19">
        <v>45376.66</v>
      </c>
      <c r="U80" s="19">
        <v>0</v>
      </c>
      <c r="V80" s="19">
        <f t="shared" si="1"/>
        <v>501876.66000000003</v>
      </c>
    </row>
    <row r="81" spans="1:22" ht="25.5" x14ac:dyDescent="0.25">
      <c r="A81" s="15">
        <v>3000</v>
      </c>
      <c r="B81" s="16">
        <v>3241</v>
      </c>
      <c r="C81" s="17" t="s">
        <v>77</v>
      </c>
      <c r="D81" s="4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f t="shared" si="1"/>
        <v>0</v>
      </c>
    </row>
    <row r="82" spans="1:22" x14ac:dyDescent="0.25">
      <c r="A82" s="15">
        <v>3000</v>
      </c>
      <c r="B82" s="16">
        <v>3251</v>
      </c>
      <c r="C82" s="17" t="s">
        <v>78</v>
      </c>
      <c r="D82" s="4">
        <v>0</v>
      </c>
      <c r="E82" s="19">
        <v>0</v>
      </c>
      <c r="F82" s="19">
        <v>0</v>
      </c>
      <c r="G82" s="19">
        <v>0</v>
      </c>
      <c r="H82" s="19">
        <v>355000</v>
      </c>
      <c r="I82" s="19">
        <v>1200000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f t="shared" si="1"/>
        <v>1555000</v>
      </c>
    </row>
    <row r="83" spans="1:22" ht="25.5" x14ac:dyDescent="0.25">
      <c r="A83" s="15">
        <v>3000</v>
      </c>
      <c r="B83" s="16">
        <v>3261</v>
      </c>
      <c r="C83" s="17" t="s">
        <v>79</v>
      </c>
      <c r="D83" s="4">
        <v>0</v>
      </c>
      <c r="E83" s="19">
        <v>10150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f t="shared" si="1"/>
        <v>10150</v>
      </c>
    </row>
    <row r="84" spans="1:22" x14ac:dyDescent="0.25">
      <c r="A84" s="15">
        <v>3000</v>
      </c>
      <c r="B84" s="16">
        <v>3271</v>
      </c>
      <c r="C84" s="17" t="s">
        <v>80</v>
      </c>
      <c r="D84" s="4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445749</v>
      </c>
      <c r="K84" s="19">
        <v>0</v>
      </c>
      <c r="L84" s="19">
        <v>0</v>
      </c>
      <c r="M84" s="19">
        <v>3500</v>
      </c>
      <c r="N84" s="19">
        <v>0</v>
      </c>
      <c r="O84" s="19">
        <v>18000</v>
      </c>
      <c r="P84" s="19">
        <v>8000</v>
      </c>
      <c r="Q84" s="19">
        <v>37000</v>
      </c>
      <c r="R84" s="19">
        <v>0</v>
      </c>
      <c r="S84" s="19">
        <v>0</v>
      </c>
      <c r="T84" s="19">
        <v>0</v>
      </c>
      <c r="U84" s="19">
        <v>0</v>
      </c>
      <c r="V84" s="19">
        <f t="shared" si="1"/>
        <v>512249</v>
      </c>
    </row>
    <row r="85" spans="1:22" x14ac:dyDescent="0.25">
      <c r="A85" s="15">
        <v>3000</v>
      </c>
      <c r="B85" s="16">
        <v>3281</v>
      </c>
      <c r="C85" s="17" t="s">
        <v>81</v>
      </c>
      <c r="D85" s="4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f t="shared" si="1"/>
        <v>0</v>
      </c>
    </row>
    <row r="86" spans="1:22" x14ac:dyDescent="0.25">
      <c r="A86" s="15">
        <v>3000</v>
      </c>
      <c r="B86" s="16">
        <v>3291</v>
      </c>
      <c r="C86" s="17" t="s">
        <v>82</v>
      </c>
      <c r="D86" s="4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44000</v>
      </c>
      <c r="K86" s="19">
        <v>29000</v>
      </c>
      <c r="L86" s="19">
        <v>0</v>
      </c>
      <c r="M86" s="19">
        <v>0</v>
      </c>
      <c r="N86" s="19">
        <v>0</v>
      </c>
      <c r="O86" s="19">
        <v>15000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f t="shared" si="1"/>
        <v>88000</v>
      </c>
    </row>
    <row r="87" spans="1:22" ht="25.5" x14ac:dyDescent="0.25">
      <c r="A87" s="15">
        <v>3000</v>
      </c>
      <c r="B87" s="16">
        <v>3311</v>
      </c>
      <c r="C87" s="17" t="s">
        <v>83</v>
      </c>
      <c r="D87" s="4">
        <v>0</v>
      </c>
      <c r="E87" s="19">
        <v>300000</v>
      </c>
      <c r="F87" s="19">
        <v>100000</v>
      </c>
      <c r="G87" s="19">
        <v>0</v>
      </c>
      <c r="H87" s="19">
        <v>0</v>
      </c>
      <c r="I87" s="19">
        <v>0</v>
      </c>
      <c r="J87" s="19">
        <v>270000</v>
      </c>
      <c r="K87" s="19">
        <v>0</v>
      </c>
      <c r="L87" s="19">
        <v>0</v>
      </c>
      <c r="M87" s="19">
        <v>75000</v>
      </c>
      <c r="N87" s="19">
        <v>0</v>
      </c>
      <c r="O87" s="19">
        <v>0</v>
      </c>
      <c r="P87" s="19">
        <v>69000</v>
      </c>
      <c r="Q87" s="19">
        <v>65000</v>
      </c>
      <c r="R87" s="19">
        <v>1048909.57</v>
      </c>
      <c r="S87" s="19">
        <v>379000</v>
      </c>
      <c r="T87" s="19">
        <v>0</v>
      </c>
      <c r="U87" s="19">
        <v>0</v>
      </c>
      <c r="V87" s="19">
        <f t="shared" si="1"/>
        <v>2306909.5700000003</v>
      </c>
    </row>
    <row r="88" spans="1:22" ht="25.5" x14ac:dyDescent="0.25">
      <c r="A88" s="15">
        <v>3000</v>
      </c>
      <c r="B88" s="16">
        <v>3321</v>
      </c>
      <c r="C88" s="17" t="s">
        <v>84</v>
      </c>
      <c r="D88" s="4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f t="shared" si="1"/>
        <v>0</v>
      </c>
    </row>
    <row r="89" spans="1:22" ht="25.5" x14ac:dyDescent="0.25">
      <c r="A89" s="15">
        <v>3000</v>
      </c>
      <c r="B89" s="16">
        <v>3331</v>
      </c>
      <c r="C89" s="17" t="s">
        <v>85</v>
      </c>
      <c r="D89" s="4">
        <v>0</v>
      </c>
      <c r="E89" s="19">
        <v>0</v>
      </c>
      <c r="F89" s="19">
        <v>60000</v>
      </c>
      <c r="G89" s="19">
        <v>0</v>
      </c>
      <c r="H89" s="19">
        <v>185000</v>
      </c>
      <c r="I89" s="19">
        <v>0</v>
      </c>
      <c r="J89" s="19">
        <v>135000</v>
      </c>
      <c r="K89" s="19">
        <v>0</v>
      </c>
      <c r="L89" s="19">
        <v>0</v>
      </c>
      <c r="M89" s="19">
        <v>132000</v>
      </c>
      <c r="N89" s="19">
        <v>0</v>
      </c>
      <c r="O89" s="19">
        <v>109560</v>
      </c>
      <c r="P89" s="19">
        <v>0</v>
      </c>
      <c r="Q89" s="19">
        <v>4000</v>
      </c>
      <c r="R89" s="19">
        <v>0</v>
      </c>
      <c r="S89" s="19">
        <v>0</v>
      </c>
      <c r="T89" s="19">
        <v>0</v>
      </c>
      <c r="U89" s="19">
        <v>0</v>
      </c>
      <c r="V89" s="19">
        <f t="shared" si="1"/>
        <v>625560</v>
      </c>
    </row>
    <row r="90" spans="1:22" x14ac:dyDescent="0.25">
      <c r="A90" s="15">
        <v>3000</v>
      </c>
      <c r="B90" s="16">
        <v>3341</v>
      </c>
      <c r="C90" s="17" t="s">
        <v>86</v>
      </c>
      <c r="D90" s="4">
        <v>0</v>
      </c>
      <c r="E90" s="19">
        <v>300000</v>
      </c>
      <c r="F90" s="19">
        <v>5000</v>
      </c>
      <c r="G90" s="19">
        <v>0</v>
      </c>
      <c r="H90" s="19">
        <v>0</v>
      </c>
      <c r="I90" s="19">
        <v>0</v>
      </c>
      <c r="J90" s="19">
        <v>210000</v>
      </c>
      <c r="K90" s="19">
        <v>0</v>
      </c>
      <c r="L90" s="19">
        <v>20000</v>
      </c>
      <c r="M90" s="19">
        <v>17800</v>
      </c>
      <c r="N90" s="19">
        <v>0</v>
      </c>
      <c r="O90" s="19">
        <v>40600</v>
      </c>
      <c r="P90" s="19">
        <v>15000</v>
      </c>
      <c r="Q90" s="19">
        <v>20000</v>
      </c>
      <c r="R90" s="19">
        <v>0</v>
      </c>
      <c r="S90" s="19">
        <v>660000</v>
      </c>
      <c r="T90" s="19">
        <v>0</v>
      </c>
      <c r="U90" s="19">
        <v>0</v>
      </c>
      <c r="V90" s="19">
        <f t="shared" si="1"/>
        <v>1288400</v>
      </c>
    </row>
    <row r="91" spans="1:22" x14ac:dyDescent="0.25">
      <c r="A91" s="15">
        <v>3000</v>
      </c>
      <c r="B91" s="16">
        <v>3351</v>
      </c>
      <c r="C91" s="17" t="s">
        <v>87</v>
      </c>
      <c r="D91" s="4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30000</v>
      </c>
      <c r="R91" s="19">
        <v>0</v>
      </c>
      <c r="S91" s="19">
        <v>0</v>
      </c>
      <c r="T91" s="19">
        <v>0</v>
      </c>
      <c r="U91" s="19">
        <v>0</v>
      </c>
      <c r="V91" s="19">
        <f t="shared" si="1"/>
        <v>30000</v>
      </c>
    </row>
    <row r="92" spans="1:22" x14ac:dyDescent="0.25">
      <c r="A92" s="15">
        <v>3000</v>
      </c>
      <c r="B92" s="16">
        <v>3361</v>
      </c>
      <c r="C92" s="17" t="s">
        <v>88</v>
      </c>
      <c r="D92" s="4">
        <v>1200</v>
      </c>
      <c r="E92" s="19">
        <v>25819.31</v>
      </c>
      <c r="F92" s="19">
        <v>1200</v>
      </c>
      <c r="G92" s="19">
        <v>0</v>
      </c>
      <c r="H92" s="19">
        <v>0</v>
      </c>
      <c r="I92" s="19">
        <v>700000</v>
      </c>
      <c r="J92" s="19">
        <v>526000</v>
      </c>
      <c r="K92" s="19">
        <v>331984</v>
      </c>
      <c r="L92" s="19">
        <v>0</v>
      </c>
      <c r="M92" s="19">
        <v>8500</v>
      </c>
      <c r="N92" s="19">
        <v>0</v>
      </c>
      <c r="O92" s="19">
        <v>26499.919999999998</v>
      </c>
      <c r="P92" s="19">
        <v>32000</v>
      </c>
      <c r="Q92" s="19">
        <v>6000</v>
      </c>
      <c r="R92" s="19">
        <v>0</v>
      </c>
      <c r="S92" s="19">
        <v>30000</v>
      </c>
      <c r="T92" s="19">
        <v>0</v>
      </c>
      <c r="U92" s="19">
        <v>0</v>
      </c>
      <c r="V92" s="19">
        <f t="shared" si="1"/>
        <v>1689203.23</v>
      </c>
    </row>
    <row r="93" spans="1:22" x14ac:dyDescent="0.25">
      <c r="A93" s="15">
        <v>3000</v>
      </c>
      <c r="B93" s="16">
        <v>3362</v>
      </c>
      <c r="C93" s="17" t="s">
        <v>89</v>
      </c>
      <c r="D93" s="4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f t="shared" si="1"/>
        <v>0</v>
      </c>
    </row>
    <row r="94" spans="1:22" x14ac:dyDescent="0.25">
      <c r="A94" s="15">
        <v>3000</v>
      </c>
      <c r="B94" s="16">
        <v>3363</v>
      </c>
      <c r="C94" s="17" t="s">
        <v>90</v>
      </c>
      <c r="D94" s="4">
        <v>0</v>
      </c>
      <c r="E94" s="19">
        <v>0</v>
      </c>
      <c r="F94" s="19">
        <v>0</v>
      </c>
      <c r="G94" s="19">
        <v>0</v>
      </c>
      <c r="H94" s="19">
        <v>130000</v>
      </c>
      <c r="I94" s="19">
        <v>6000</v>
      </c>
      <c r="J94" s="19">
        <v>0</v>
      </c>
      <c r="K94" s="19">
        <v>0</v>
      </c>
      <c r="L94" s="19">
        <v>0</v>
      </c>
      <c r="M94" s="19">
        <v>2500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22221.360000000001</v>
      </c>
      <c r="U94" s="19">
        <v>0</v>
      </c>
      <c r="V94" s="19">
        <f t="shared" si="1"/>
        <v>160721.35999999999</v>
      </c>
    </row>
    <row r="95" spans="1:22" ht="25.5" x14ac:dyDescent="0.25">
      <c r="A95" s="15">
        <v>3000</v>
      </c>
      <c r="B95" s="16">
        <v>3364</v>
      </c>
      <c r="C95" s="17" t="s">
        <v>91</v>
      </c>
      <c r="D95" s="4">
        <v>7000</v>
      </c>
      <c r="E95" s="19">
        <v>0</v>
      </c>
      <c r="F95" s="19">
        <v>0</v>
      </c>
      <c r="G95" s="19">
        <v>0</v>
      </c>
      <c r="H95" s="19">
        <v>0</v>
      </c>
      <c r="I95" s="19">
        <v>500000</v>
      </c>
      <c r="J95" s="19">
        <v>0</v>
      </c>
      <c r="K95" s="19">
        <v>0</v>
      </c>
      <c r="L95" s="19">
        <v>0</v>
      </c>
      <c r="M95" s="19">
        <v>5200</v>
      </c>
      <c r="N95" s="19">
        <v>0</v>
      </c>
      <c r="O95" s="19">
        <v>18000</v>
      </c>
      <c r="P95" s="19">
        <v>0</v>
      </c>
      <c r="Q95" s="19">
        <v>0</v>
      </c>
      <c r="R95" s="19">
        <v>0</v>
      </c>
      <c r="S95" s="19">
        <v>0</v>
      </c>
      <c r="T95" s="19">
        <v>27628.65</v>
      </c>
      <c r="U95" s="19">
        <v>0</v>
      </c>
      <c r="V95" s="19">
        <f t="shared" si="1"/>
        <v>557828.65</v>
      </c>
    </row>
    <row r="96" spans="1:22" x14ac:dyDescent="0.25">
      <c r="A96" s="15">
        <v>3000</v>
      </c>
      <c r="B96" s="16">
        <v>3371</v>
      </c>
      <c r="C96" s="17" t="s">
        <v>92</v>
      </c>
      <c r="D96" s="4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f t="shared" si="1"/>
        <v>0</v>
      </c>
    </row>
    <row r="97" spans="1:22" x14ac:dyDescent="0.25">
      <c r="A97" s="15">
        <v>3000</v>
      </c>
      <c r="B97" s="16">
        <v>3381</v>
      </c>
      <c r="C97" s="17" t="s">
        <v>93</v>
      </c>
      <c r="D97" s="4">
        <v>7000</v>
      </c>
      <c r="E97" s="19">
        <v>2488070</v>
      </c>
      <c r="F97" s="19">
        <v>900000</v>
      </c>
      <c r="G97" s="19">
        <v>2760000</v>
      </c>
      <c r="H97" s="19">
        <v>0</v>
      </c>
      <c r="I97" s="19">
        <v>250000</v>
      </c>
      <c r="J97" s="19">
        <v>1850752.32</v>
      </c>
      <c r="K97" s="19">
        <v>2250000</v>
      </c>
      <c r="L97" s="19">
        <v>0</v>
      </c>
      <c r="M97" s="19">
        <v>136600</v>
      </c>
      <c r="N97" s="19">
        <v>0</v>
      </c>
      <c r="O97" s="19">
        <v>252000</v>
      </c>
      <c r="P97" s="19">
        <v>0</v>
      </c>
      <c r="Q97" s="19">
        <v>420000</v>
      </c>
      <c r="R97" s="19">
        <v>300000</v>
      </c>
      <c r="S97" s="19">
        <v>142500</v>
      </c>
      <c r="T97" s="19">
        <v>0</v>
      </c>
      <c r="U97" s="19">
        <v>0</v>
      </c>
      <c r="V97" s="19">
        <f t="shared" si="1"/>
        <v>11756922.32</v>
      </c>
    </row>
    <row r="98" spans="1:22" x14ac:dyDescent="0.25">
      <c r="A98" s="15">
        <v>3000</v>
      </c>
      <c r="B98" s="16">
        <v>3391</v>
      </c>
      <c r="C98" s="17" t="s">
        <v>94</v>
      </c>
      <c r="D98" s="4">
        <v>0</v>
      </c>
      <c r="E98" s="19">
        <v>0</v>
      </c>
      <c r="F98" s="19">
        <v>0</v>
      </c>
      <c r="G98" s="19">
        <v>0</v>
      </c>
      <c r="H98" s="19">
        <v>0</v>
      </c>
      <c r="I98" s="19">
        <v>150000</v>
      </c>
      <c r="J98" s="19">
        <v>871777.92</v>
      </c>
      <c r="K98" s="19">
        <v>0</v>
      </c>
      <c r="L98" s="19">
        <v>0</v>
      </c>
      <c r="M98" s="19">
        <v>0</v>
      </c>
      <c r="N98" s="19">
        <v>0</v>
      </c>
      <c r="O98" s="19">
        <v>1204436.8600000001</v>
      </c>
      <c r="P98" s="19">
        <v>0</v>
      </c>
      <c r="Q98" s="19">
        <v>30000</v>
      </c>
      <c r="R98" s="19">
        <v>0</v>
      </c>
      <c r="S98" s="19">
        <v>0</v>
      </c>
      <c r="T98" s="19">
        <v>85000</v>
      </c>
      <c r="U98" s="19">
        <v>0</v>
      </c>
      <c r="V98" s="19">
        <f t="shared" si="1"/>
        <v>2341214.7800000003</v>
      </c>
    </row>
    <row r="99" spans="1:22" x14ac:dyDescent="0.25">
      <c r="A99" s="15">
        <v>3000</v>
      </c>
      <c r="B99" s="16">
        <v>3411</v>
      </c>
      <c r="C99" s="17" t="s">
        <v>95</v>
      </c>
      <c r="D99" s="4">
        <v>2400</v>
      </c>
      <c r="E99" s="19">
        <v>9085.1200000000008</v>
      </c>
      <c r="F99" s="19">
        <v>42000</v>
      </c>
      <c r="G99" s="19">
        <v>2200</v>
      </c>
      <c r="H99" s="19">
        <v>0</v>
      </c>
      <c r="I99" s="19">
        <v>60000</v>
      </c>
      <c r="J99" s="19">
        <v>44000</v>
      </c>
      <c r="K99" s="19">
        <v>0</v>
      </c>
      <c r="L99" s="19">
        <v>0</v>
      </c>
      <c r="M99" s="19">
        <v>14400</v>
      </c>
      <c r="N99" s="19">
        <v>0</v>
      </c>
      <c r="O99" s="19">
        <v>3600</v>
      </c>
      <c r="P99" s="19">
        <v>3500</v>
      </c>
      <c r="Q99" s="19">
        <v>4800</v>
      </c>
      <c r="R99" s="19">
        <v>260021.52</v>
      </c>
      <c r="S99" s="19">
        <v>996000</v>
      </c>
      <c r="T99" s="19">
        <v>17000</v>
      </c>
      <c r="U99" s="19">
        <v>0</v>
      </c>
      <c r="V99" s="19">
        <f t="shared" si="1"/>
        <v>1459006.6400000001</v>
      </c>
    </row>
    <row r="100" spans="1:22" x14ac:dyDescent="0.25">
      <c r="A100" s="15">
        <v>3000</v>
      </c>
      <c r="B100" s="16">
        <v>3421</v>
      </c>
      <c r="C100" s="17" t="s">
        <v>96</v>
      </c>
      <c r="D100" s="4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f t="shared" si="1"/>
        <v>0</v>
      </c>
    </row>
    <row r="101" spans="1:22" ht="25.5" x14ac:dyDescent="0.25">
      <c r="A101" s="15">
        <v>3000</v>
      </c>
      <c r="B101" s="16">
        <v>3431</v>
      </c>
      <c r="C101" s="17" t="s">
        <v>97</v>
      </c>
      <c r="D101" s="4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f t="shared" si="1"/>
        <v>0</v>
      </c>
    </row>
    <row r="102" spans="1:22" x14ac:dyDescent="0.25">
      <c r="A102" s="15">
        <v>3000</v>
      </c>
      <c r="B102" s="16">
        <v>3441</v>
      </c>
      <c r="C102" s="17" t="s">
        <v>98</v>
      </c>
      <c r="D102" s="4">
        <v>0</v>
      </c>
      <c r="E102" s="19">
        <v>0</v>
      </c>
      <c r="F102" s="19">
        <v>75000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7100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1310000</v>
      </c>
      <c r="T102" s="19">
        <v>55000</v>
      </c>
      <c r="U102" s="19">
        <v>0</v>
      </c>
      <c r="V102" s="19">
        <f t="shared" si="1"/>
        <v>1447100</v>
      </c>
    </row>
    <row r="103" spans="1:22" x14ac:dyDescent="0.25">
      <c r="A103" s="15">
        <v>3000</v>
      </c>
      <c r="B103" s="16">
        <v>3451</v>
      </c>
      <c r="C103" s="17" t="s">
        <v>99</v>
      </c>
      <c r="D103" s="4">
        <v>36420.58</v>
      </c>
      <c r="E103" s="19">
        <v>100000</v>
      </c>
      <c r="F103" s="19">
        <v>35000</v>
      </c>
      <c r="G103" s="19">
        <v>0</v>
      </c>
      <c r="H103" s="19">
        <v>135000</v>
      </c>
      <c r="I103" s="19">
        <v>285000</v>
      </c>
      <c r="J103" s="19">
        <v>218400</v>
      </c>
      <c r="K103" s="19">
        <v>900000</v>
      </c>
      <c r="L103" s="19">
        <v>450000</v>
      </c>
      <c r="M103" s="19">
        <v>21000</v>
      </c>
      <c r="N103" s="19">
        <v>4500</v>
      </c>
      <c r="O103" s="19">
        <v>0</v>
      </c>
      <c r="P103" s="19">
        <v>15000</v>
      </c>
      <c r="Q103" s="19">
        <v>160000</v>
      </c>
      <c r="R103" s="19">
        <v>70000</v>
      </c>
      <c r="S103" s="19">
        <v>0</v>
      </c>
      <c r="T103" s="19">
        <v>22000</v>
      </c>
      <c r="U103" s="19">
        <v>0</v>
      </c>
      <c r="V103" s="19">
        <f t="shared" si="1"/>
        <v>2452320.58</v>
      </c>
    </row>
    <row r="104" spans="1:22" x14ac:dyDescent="0.25">
      <c r="A104" s="15">
        <v>3000</v>
      </c>
      <c r="B104" s="16">
        <v>3461</v>
      </c>
      <c r="C104" s="17" t="s">
        <v>100</v>
      </c>
      <c r="D104" s="4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f t="shared" si="1"/>
        <v>0</v>
      </c>
    </row>
    <row r="105" spans="1:22" x14ac:dyDescent="0.25">
      <c r="A105" s="15">
        <v>3000</v>
      </c>
      <c r="B105" s="16">
        <v>3471</v>
      </c>
      <c r="C105" s="17" t="s">
        <v>101</v>
      </c>
      <c r="D105" s="4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7000</v>
      </c>
      <c r="Q105" s="19">
        <v>8000</v>
      </c>
      <c r="R105" s="19">
        <v>0</v>
      </c>
      <c r="S105" s="19">
        <v>0</v>
      </c>
      <c r="T105" s="19">
        <v>0</v>
      </c>
      <c r="U105" s="19">
        <v>0</v>
      </c>
      <c r="V105" s="19">
        <f t="shared" si="1"/>
        <v>15000</v>
      </c>
    </row>
    <row r="106" spans="1:22" x14ac:dyDescent="0.25">
      <c r="A106" s="15">
        <v>3000</v>
      </c>
      <c r="B106" s="16">
        <v>3481</v>
      </c>
      <c r="C106" s="17" t="s">
        <v>102</v>
      </c>
      <c r="D106" s="4">
        <v>0</v>
      </c>
      <c r="E106" s="19">
        <v>0</v>
      </c>
      <c r="F106" s="19">
        <v>0</v>
      </c>
      <c r="G106" s="19">
        <v>0</v>
      </c>
      <c r="H106" s="19">
        <v>13800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f t="shared" si="1"/>
        <v>13800</v>
      </c>
    </row>
    <row r="107" spans="1:22" ht="25.5" x14ac:dyDescent="0.25">
      <c r="A107" s="15">
        <v>3000</v>
      </c>
      <c r="B107" s="16">
        <v>3491</v>
      </c>
      <c r="C107" s="17" t="s">
        <v>103</v>
      </c>
      <c r="D107" s="4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f t="shared" si="1"/>
        <v>0</v>
      </c>
    </row>
    <row r="108" spans="1:22" x14ac:dyDescent="0.25">
      <c r="A108" s="15">
        <v>3000</v>
      </c>
      <c r="B108" s="16">
        <v>3511</v>
      </c>
      <c r="C108" s="17" t="s">
        <v>104</v>
      </c>
      <c r="D108" s="4">
        <v>0</v>
      </c>
      <c r="E108" s="19">
        <v>1176000</v>
      </c>
      <c r="F108" s="19">
        <v>200000</v>
      </c>
      <c r="G108" s="19">
        <v>0</v>
      </c>
      <c r="H108" s="19">
        <v>342070</v>
      </c>
      <c r="I108" s="19">
        <v>0</v>
      </c>
      <c r="J108" s="19">
        <v>3497437.19</v>
      </c>
      <c r="K108" s="19">
        <v>352234.29</v>
      </c>
      <c r="L108" s="19">
        <v>120000</v>
      </c>
      <c r="M108" s="19">
        <v>44000</v>
      </c>
      <c r="N108" s="19">
        <v>4350</v>
      </c>
      <c r="O108" s="19">
        <v>0</v>
      </c>
      <c r="P108" s="19">
        <v>0</v>
      </c>
      <c r="Q108" s="19">
        <v>91000</v>
      </c>
      <c r="R108" s="19">
        <v>1209392</v>
      </c>
      <c r="S108" s="19">
        <v>6238885.21</v>
      </c>
      <c r="T108" s="19">
        <v>15000</v>
      </c>
      <c r="U108" s="19">
        <v>0</v>
      </c>
      <c r="V108" s="19">
        <f t="shared" si="1"/>
        <v>13290368.689999999</v>
      </c>
    </row>
    <row r="109" spans="1:22" ht="25.5" x14ac:dyDescent="0.25">
      <c r="A109" s="15">
        <v>3000</v>
      </c>
      <c r="B109" s="16">
        <v>3521</v>
      </c>
      <c r="C109" s="17" t="s">
        <v>105</v>
      </c>
      <c r="D109" s="4">
        <v>1500</v>
      </c>
      <c r="E109" s="19">
        <v>0</v>
      </c>
      <c r="F109" s="19">
        <v>160000</v>
      </c>
      <c r="G109" s="19">
        <v>0</v>
      </c>
      <c r="H109" s="19">
        <v>0</v>
      </c>
      <c r="I109" s="19">
        <v>0</v>
      </c>
      <c r="J109" s="19">
        <v>10000</v>
      </c>
      <c r="K109" s="19">
        <v>0</v>
      </c>
      <c r="L109" s="19">
        <v>0</v>
      </c>
      <c r="M109" s="19">
        <v>15000</v>
      </c>
      <c r="N109" s="19">
        <v>0</v>
      </c>
      <c r="O109" s="19">
        <v>14600</v>
      </c>
      <c r="P109" s="19">
        <v>0</v>
      </c>
      <c r="Q109" s="19">
        <v>24000</v>
      </c>
      <c r="R109" s="19">
        <v>0</v>
      </c>
      <c r="S109" s="19">
        <v>25000</v>
      </c>
      <c r="T109" s="19">
        <v>15636</v>
      </c>
      <c r="U109" s="19">
        <v>0</v>
      </c>
      <c r="V109" s="19">
        <f t="shared" si="1"/>
        <v>265736</v>
      </c>
    </row>
    <row r="110" spans="1:22" ht="25.5" x14ac:dyDescent="0.25">
      <c r="A110" s="15">
        <v>3000</v>
      </c>
      <c r="B110" s="16">
        <v>3531</v>
      </c>
      <c r="C110" s="17" t="s">
        <v>106</v>
      </c>
      <c r="D110" s="4">
        <v>18000</v>
      </c>
      <c r="E110" s="19">
        <v>0</v>
      </c>
      <c r="F110" s="19">
        <v>30000</v>
      </c>
      <c r="G110" s="19">
        <v>0</v>
      </c>
      <c r="H110" s="19">
        <v>332054.37</v>
      </c>
      <c r="I110" s="19">
        <v>0</v>
      </c>
      <c r="J110" s="19">
        <v>638391</v>
      </c>
      <c r="K110" s="19">
        <v>95000</v>
      </c>
      <c r="L110" s="19">
        <v>0</v>
      </c>
      <c r="M110" s="19">
        <v>14000</v>
      </c>
      <c r="N110" s="19">
        <v>0</v>
      </c>
      <c r="O110" s="19">
        <v>0</v>
      </c>
      <c r="P110" s="19">
        <v>0</v>
      </c>
      <c r="Q110" s="19">
        <v>32000</v>
      </c>
      <c r="R110" s="19">
        <v>0</v>
      </c>
      <c r="S110" s="19">
        <v>4963176.870000001</v>
      </c>
      <c r="T110" s="19">
        <v>0</v>
      </c>
      <c r="U110" s="19">
        <v>0</v>
      </c>
      <c r="V110" s="19">
        <f t="shared" si="1"/>
        <v>6122622.2400000012</v>
      </c>
    </row>
    <row r="111" spans="1:22" ht="25.5" x14ac:dyDescent="0.25">
      <c r="A111" s="15">
        <v>3000</v>
      </c>
      <c r="B111" s="16">
        <v>3541</v>
      </c>
      <c r="C111" s="17" t="s">
        <v>107</v>
      </c>
      <c r="D111" s="4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f t="shared" si="1"/>
        <v>0</v>
      </c>
    </row>
    <row r="112" spans="1:22" x14ac:dyDescent="0.25">
      <c r="A112" s="15">
        <v>3000</v>
      </c>
      <c r="B112" s="16">
        <v>3551</v>
      </c>
      <c r="C112" s="17" t="s">
        <v>108</v>
      </c>
      <c r="D112" s="4">
        <v>25400</v>
      </c>
      <c r="E112" s="19">
        <v>0</v>
      </c>
      <c r="F112" s="19">
        <v>50000</v>
      </c>
      <c r="G112" s="19">
        <v>0</v>
      </c>
      <c r="H112" s="19">
        <v>357933.17</v>
      </c>
      <c r="I112" s="19">
        <v>400000</v>
      </c>
      <c r="J112" s="19">
        <v>50000</v>
      </c>
      <c r="K112" s="19">
        <v>49518</v>
      </c>
      <c r="L112" s="19">
        <v>63000</v>
      </c>
      <c r="M112" s="19">
        <v>84000</v>
      </c>
      <c r="N112" s="19">
        <v>300</v>
      </c>
      <c r="O112" s="19">
        <v>0</v>
      </c>
      <c r="P112" s="19">
        <v>0</v>
      </c>
      <c r="Q112" s="19">
        <v>50000</v>
      </c>
      <c r="R112" s="19">
        <v>5000</v>
      </c>
      <c r="S112" s="19">
        <v>125000</v>
      </c>
      <c r="T112" s="19">
        <v>10000</v>
      </c>
      <c r="U112" s="19">
        <v>0</v>
      </c>
      <c r="V112" s="19">
        <f t="shared" si="1"/>
        <v>1270151.17</v>
      </c>
    </row>
    <row r="113" spans="1:22" ht="25.5" x14ac:dyDescent="0.25">
      <c r="A113" s="15">
        <v>3000</v>
      </c>
      <c r="B113" s="16">
        <v>3561</v>
      </c>
      <c r="C113" s="17" t="s">
        <v>109</v>
      </c>
      <c r="D113" s="4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34200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f t="shared" si="1"/>
        <v>34200</v>
      </c>
    </row>
    <row r="114" spans="1:22" ht="25.5" x14ac:dyDescent="0.25">
      <c r="A114" s="15">
        <v>3000</v>
      </c>
      <c r="B114" s="16">
        <v>3571</v>
      </c>
      <c r="C114" s="17" t="s">
        <v>110</v>
      </c>
      <c r="D114" s="4">
        <v>0</v>
      </c>
      <c r="E114" s="19">
        <v>0</v>
      </c>
      <c r="F114" s="19">
        <v>7800</v>
      </c>
      <c r="G114" s="19">
        <v>0</v>
      </c>
      <c r="H114" s="19">
        <v>0</v>
      </c>
      <c r="I114" s="19">
        <v>0</v>
      </c>
      <c r="J114" s="19">
        <v>70000</v>
      </c>
      <c r="K114" s="19">
        <v>15000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90000</v>
      </c>
      <c r="R114" s="19">
        <v>150000</v>
      </c>
      <c r="S114" s="19">
        <v>53000</v>
      </c>
      <c r="T114" s="19">
        <v>0</v>
      </c>
      <c r="U114" s="19">
        <v>0</v>
      </c>
      <c r="V114" s="19">
        <f t="shared" si="1"/>
        <v>385800</v>
      </c>
    </row>
    <row r="115" spans="1:22" x14ac:dyDescent="0.25">
      <c r="A115" s="15">
        <v>3000</v>
      </c>
      <c r="B115" s="16">
        <v>3581</v>
      </c>
      <c r="C115" s="17" t="s">
        <v>111</v>
      </c>
      <c r="D115" s="4">
        <v>84000</v>
      </c>
      <c r="E115" s="19">
        <v>0</v>
      </c>
      <c r="F115" s="19">
        <v>360000</v>
      </c>
      <c r="G115" s="19">
        <v>310000</v>
      </c>
      <c r="H115" s="19">
        <v>1500</v>
      </c>
      <c r="I115" s="19">
        <v>0</v>
      </c>
      <c r="J115" s="19">
        <v>959628</v>
      </c>
      <c r="K115" s="19">
        <v>350000</v>
      </c>
      <c r="L115" s="19">
        <v>0</v>
      </c>
      <c r="M115" s="19">
        <v>91886</v>
      </c>
      <c r="N115" s="19">
        <v>0</v>
      </c>
      <c r="O115" s="19">
        <v>79080</v>
      </c>
      <c r="P115" s="19">
        <v>0</v>
      </c>
      <c r="Q115" s="19">
        <v>8000</v>
      </c>
      <c r="R115" s="19">
        <v>0</v>
      </c>
      <c r="S115" s="19">
        <v>20250</v>
      </c>
      <c r="T115" s="19">
        <v>2400</v>
      </c>
      <c r="U115" s="19">
        <v>0</v>
      </c>
      <c r="V115" s="19">
        <f t="shared" si="1"/>
        <v>2266744</v>
      </c>
    </row>
    <row r="116" spans="1:22" x14ac:dyDescent="0.25">
      <c r="A116" s="15">
        <v>3000</v>
      </c>
      <c r="B116" s="16">
        <v>3591</v>
      </c>
      <c r="C116" s="17" t="s">
        <v>112</v>
      </c>
      <c r="D116" s="4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750600</v>
      </c>
      <c r="K116" s="19">
        <v>676306.4</v>
      </c>
      <c r="L116" s="19">
        <v>0</v>
      </c>
      <c r="M116" s="19">
        <v>8200</v>
      </c>
      <c r="N116" s="19">
        <v>0</v>
      </c>
      <c r="O116" s="19">
        <v>10000</v>
      </c>
      <c r="P116" s="19">
        <v>0</v>
      </c>
      <c r="Q116" s="19">
        <v>6000</v>
      </c>
      <c r="R116" s="19">
        <v>0</v>
      </c>
      <c r="S116" s="19">
        <v>1800</v>
      </c>
      <c r="T116" s="19">
        <v>12000</v>
      </c>
      <c r="U116" s="19">
        <v>0</v>
      </c>
      <c r="V116" s="19">
        <f t="shared" si="1"/>
        <v>1464906.4</v>
      </c>
    </row>
    <row r="117" spans="1:22" ht="38.25" x14ac:dyDescent="0.25">
      <c r="A117" s="15">
        <v>3000</v>
      </c>
      <c r="B117" s="16">
        <v>3611</v>
      </c>
      <c r="C117" s="17" t="s">
        <v>113</v>
      </c>
      <c r="D117" s="4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20000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60000</v>
      </c>
      <c r="R117" s="19">
        <v>0</v>
      </c>
      <c r="S117" s="19">
        <v>0</v>
      </c>
      <c r="T117" s="19">
        <v>0</v>
      </c>
      <c r="U117" s="19">
        <v>0</v>
      </c>
      <c r="V117" s="19">
        <f t="shared" si="1"/>
        <v>80000</v>
      </c>
    </row>
    <row r="118" spans="1:22" ht="38.25" x14ac:dyDescent="0.25">
      <c r="A118" s="15">
        <v>3000</v>
      </c>
      <c r="B118" s="16">
        <v>3621</v>
      </c>
      <c r="C118" s="17" t="s">
        <v>114</v>
      </c>
      <c r="D118" s="4">
        <v>0</v>
      </c>
      <c r="E118" s="19">
        <v>0</v>
      </c>
      <c r="F118" s="19">
        <v>10000</v>
      </c>
      <c r="G118" s="19">
        <v>0</v>
      </c>
      <c r="H118" s="19">
        <v>0</v>
      </c>
      <c r="I118" s="19">
        <v>0</v>
      </c>
      <c r="J118" s="19">
        <v>80000</v>
      </c>
      <c r="K118" s="19">
        <v>78226.38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f t="shared" si="1"/>
        <v>168226.38</v>
      </c>
    </row>
    <row r="119" spans="1:22" ht="25.5" x14ac:dyDescent="0.25">
      <c r="A119" s="15">
        <v>3000</v>
      </c>
      <c r="B119" s="16">
        <v>3631</v>
      </c>
      <c r="C119" s="17" t="s">
        <v>115</v>
      </c>
      <c r="D119" s="4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f t="shared" si="1"/>
        <v>0</v>
      </c>
    </row>
    <row r="120" spans="1:22" x14ac:dyDescent="0.25">
      <c r="A120" s="15">
        <v>3000</v>
      </c>
      <c r="B120" s="16">
        <v>3632</v>
      </c>
      <c r="C120" s="17" t="s">
        <v>116</v>
      </c>
      <c r="D120" s="4">
        <v>0</v>
      </c>
      <c r="E120" s="19">
        <v>0</v>
      </c>
      <c r="F120" s="19">
        <v>250000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70000</v>
      </c>
      <c r="U120" s="19">
        <v>0</v>
      </c>
      <c r="V120" s="19">
        <f t="shared" si="1"/>
        <v>320000</v>
      </c>
    </row>
    <row r="121" spans="1:22" x14ac:dyDescent="0.25">
      <c r="A121" s="15">
        <v>3000</v>
      </c>
      <c r="B121" s="16">
        <v>3641</v>
      </c>
      <c r="C121" s="17" t="s">
        <v>117</v>
      </c>
      <c r="D121" s="4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f t="shared" si="1"/>
        <v>0</v>
      </c>
    </row>
    <row r="122" spans="1:22" x14ac:dyDescent="0.25">
      <c r="A122" s="15">
        <v>3000</v>
      </c>
      <c r="B122" s="16">
        <v>3651</v>
      </c>
      <c r="C122" s="17" t="s">
        <v>118</v>
      </c>
      <c r="D122" s="4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f t="shared" si="1"/>
        <v>0</v>
      </c>
    </row>
    <row r="123" spans="1:22" ht="25.5" x14ac:dyDescent="0.25">
      <c r="A123" s="15">
        <v>3000</v>
      </c>
      <c r="B123" s="16">
        <v>3661</v>
      </c>
      <c r="C123" s="17" t="s">
        <v>119</v>
      </c>
      <c r="D123" s="4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f t="shared" si="1"/>
        <v>0</v>
      </c>
    </row>
    <row r="124" spans="1:22" x14ac:dyDescent="0.25">
      <c r="A124" s="15">
        <v>3000</v>
      </c>
      <c r="B124" s="16">
        <v>3691</v>
      </c>
      <c r="C124" s="17" t="s">
        <v>120</v>
      </c>
      <c r="D124" s="4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f t="shared" si="1"/>
        <v>0</v>
      </c>
    </row>
    <row r="125" spans="1:22" x14ac:dyDescent="0.25">
      <c r="A125" s="15">
        <v>3000</v>
      </c>
      <c r="B125" s="16">
        <v>3711</v>
      </c>
      <c r="C125" s="17" t="s">
        <v>121</v>
      </c>
      <c r="D125" s="4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30000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9000</v>
      </c>
      <c r="R125" s="19">
        <v>0</v>
      </c>
      <c r="S125" s="19">
        <v>0</v>
      </c>
      <c r="T125" s="19">
        <v>0</v>
      </c>
      <c r="U125" s="19">
        <v>0</v>
      </c>
      <c r="V125" s="19">
        <f t="shared" si="1"/>
        <v>39000</v>
      </c>
    </row>
    <row r="126" spans="1:22" x14ac:dyDescent="0.25">
      <c r="A126" s="15">
        <v>3000</v>
      </c>
      <c r="B126" s="16">
        <v>3721</v>
      </c>
      <c r="C126" s="17" t="s">
        <v>122</v>
      </c>
      <c r="D126" s="4">
        <v>2500</v>
      </c>
      <c r="E126" s="19">
        <v>12983.5</v>
      </c>
      <c r="F126" s="19">
        <v>12000</v>
      </c>
      <c r="G126" s="19">
        <v>0</v>
      </c>
      <c r="H126" s="19">
        <v>300000</v>
      </c>
      <c r="I126" s="19">
        <v>0</v>
      </c>
      <c r="J126" s="19">
        <v>9000</v>
      </c>
      <c r="K126" s="19">
        <v>25000</v>
      </c>
      <c r="L126" s="19">
        <v>15000</v>
      </c>
      <c r="M126" s="19">
        <v>24614</v>
      </c>
      <c r="N126" s="19">
        <v>1000.03</v>
      </c>
      <c r="O126" s="19">
        <v>54000</v>
      </c>
      <c r="P126" s="19">
        <v>5000</v>
      </c>
      <c r="Q126" s="19">
        <v>3600</v>
      </c>
      <c r="R126" s="19">
        <v>1800</v>
      </c>
      <c r="S126" s="19">
        <v>350000</v>
      </c>
      <c r="T126" s="19">
        <v>1700</v>
      </c>
      <c r="U126" s="19">
        <v>0</v>
      </c>
      <c r="V126" s="19">
        <f t="shared" si="1"/>
        <v>818197.53</v>
      </c>
    </row>
    <row r="127" spans="1:22" x14ac:dyDescent="0.25">
      <c r="A127" s="15">
        <v>3000</v>
      </c>
      <c r="B127" s="16">
        <v>3731</v>
      </c>
      <c r="C127" s="17" t="s">
        <v>123</v>
      </c>
      <c r="D127" s="4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f t="shared" si="1"/>
        <v>0</v>
      </c>
    </row>
    <row r="128" spans="1:22" x14ac:dyDescent="0.25">
      <c r="A128" s="15">
        <v>3000</v>
      </c>
      <c r="B128" s="16">
        <v>3741</v>
      </c>
      <c r="C128" s="17" t="s">
        <v>124</v>
      </c>
      <c r="D128" s="4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f t="shared" si="1"/>
        <v>0</v>
      </c>
    </row>
    <row r="129" spans="1:22" x14ac:dyDescent="0.25">
      <c r="A129" s="15">
        <v>3000</v>
      </c>
      <c r="B129" s="16">
        <v>3751</v>
      </c>
      <c r="C129" s="17" t="s">
        <v>125</v>
      </c>
      <c r="D129" s="4">
        <v>16100</v>
      </c>
      <c r="E129" s="19">
        <v>92636.39</v>
      </c>
      <c r="F129" s="19">
        <v>30000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40000</v>
      </c>
      <c r="M129" s="19">
        <v>42000</v>
      </c>
      <c r="N129" s="19">
        <v>1250</v>
      </c>
      <c r="O129" s="19">
        <v>12000</v>
      </c>
      <c r="P129" s="19">
        <v>8000</v>
      </c>
      <c r="Q129" s="19">
        <v>42000</v>
      </c>
      <c r="R129" s="19">
        <v>1800</v>
      </c>
      <c r="S129" s="19">
        <v>168000</v>
      </c>
      <c r="T129" s="19">
        <v>2200</v>
      </c>
      <c r="U129" s="19">
        <v>0</v>
      </c>
      <c r="V129" s="19">
        <f t="shared" si="1"/>
        <v>455986.39</v>
      </c>
    </row>
    <row r="130" spans="1:22" x14ac:dyDescent="0.25">
      <c r="A130" s="15">
        <v>3000</v>
      </c>
      <c r="B130" s="16">
        <v>3752</v>
      </c>
      <c r="C130" s="17" t="s">
        <v>126</v>
      </c>
      <c r="D130" s="4">
        <v>0</v>
      </c>
      <c r="E130" s="19">
        <v>0</v>
      </c>
      <c r="F130" s="19">
        <v>30000</v>
      </c>
      <c r="G130" s="19">
        <v>0</v>
      </c>
      <c r="H130" s="19">
        <v>4000</v>
      </c>
      <c r="I130" s="19">
        <v>0</v>
      </c>
      <c r="J130" s="19">
        <v>117000</v>
      </c>
      <c r="K130" s="19">
        <v>52043.37</v>
      </c>
      <c r="L130" s="19">
        <v>120000</v>
      </c>
      <c r="M130" s="19">
        <v>34400</v>
      </c>
      <c r="N130" s="19">
        <v>0</v>
      </c>
      <c r="O130" s="19">
        <v>40473.72</v>
      </c>
      <c r="P130" s="19">
        <v>5000</v>
      </c>
      <c r="Q130" s="19">
        <v>0</v>
      </c>
      <c r="R130" s="19">
        <v>6000</v>
      </c>
      <c r="S130" s="19">
        <v>0</v>
      </c>
      <c r="T130" s="19">
        <v>420000</v>
      </c>
      <c r="U130" s="19">
        <v>0</v>
      </c>
      <c r="V130" s="19">
        <f t="shared" si="1"/>
        <v>828917.09</v>
      </c>
    </row>
    <row r="131" spans="1:22" x14ac:dyDescent="0.25">
      <c r="A131" s="15">
        <v>3000</v>
      </c>
      <c r="B131" s="16">
        <v>3761</v>
      </c>
      <c r="C131" s="17" t="s">
        <v>127</v>
      </c>
      <c r="D131" s="4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10000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f t="shared" si="1"/>
        <v>10000</v>
      </c>
    </row>
    <row r="132" spans="1:22" x14ac:dyDescent="0.25">
      <c r="A132" s="15">
        <v>3000</v>
      </c>
      <c r="B132" s="16">
        <v>3771</v>
      </c>
      <c r="C132" s="17" t="s">
        <v>128</v>
      </c>
      <c r="D132" s="4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f t="shared" si="1"/>
        <v>0</v>
      </c>
    </row>
    <row r="133" spans="1:22" x14ac:dyDescent="0.25">
      <c r="A133" s="15">
        <v>3000</v>
      </c>
      <c r="B133" s="16">
        <v>3781</v>
      </c>
      <c r="C133" s="17" t="s">
        <v>129</v>
      </c>
      <c r="D133" s="4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f t="shared" si="1"/>
        <v>0</v>
      </c>
    </row>
    <row r="134" spans="1:22" x14ac:dyDescent="0.25">
      <c r="A134" s="15">
        <v>3000</v>
      </c>
      <c r="B134" s="16">
        <v>3791</v>
      </c>
      <c r="C134" s="17" t="s">
        <v>130</v>
      </c>
      <c r="D134" s="4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18000</v>
      </c>
      <c r="K134" s="19">
        <v>0</v>
      </c>
      <c r="L134" s="19">
        <v>30000</v>
      </c>
      <c r="M134" s="19">
        <v>0</v>
      </c>
      <c r="N134" s="19">
        <v>0</v>
      </c>
      <c r="O134" s="19">
        <v>0</v>
      </c>
      <c r="P134" s="19">
        <v>3000</v>
      </c>
      <c r="Q134" s="19">
        <v>5868</v>
      </c>
      <c r="R134" s="19">
        <v>0</v>
      </c>
      <c r="S134" s="19">
        <v>0</v>
      </c>
      <c r="T134" s="19">
        <v>0</v>
      </c>
      <c r="U134" s="19">
        <v>0</v>
      </c>
      <c r="V134" s="19">
        <f t="shared" si="1"/>
        <v>56868</v>
      </c>
    </row>
    <row r="135" spans="1:22" x14ac:dyDescent="0.25">
      <c r="A135" s="15">
        <v>3000</v>
      </c>
      <c r="B135" s="16">
        <v>3811</v>
      </c>
      <c r="C135" s="17" t="s">
        <v>131</v>
      </c>
      <c r="D135" s="4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100000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f t="shared" ref="V135:V181" si="2">SUM(D135:U135)</f>
        <v>100000</v>
      </c>
    </row>
    <row r="136" spans="1:22" x14ac:dyDescent="0.25">
      <c r="A136" s="15">
        <v>3000</v>
      </c>
      <c r="B136" s="16">
        <v>3821</v>
      </c>
      <c r="C136" s="17" t="s">
        <v>132</v>
      </c>
      <c r="D136" s="4">
        <v>0</v>
      </c>
      <c r="E136" s="19">
        <v>0</v>
      </c>
      <c r="F136" s="19">
        <v>70000</v>
      </c>
      <c r="G136" s="19">
        <v>0</v>
      </c>
      <c r="H136" s="19">
        <v>0</v>
      </c>
      <c r="I136" s="19">
        <v>0</v>
      </c>
      <c r="J136" s="19">
        <v>170000</v>
      </c>
      <c r="K136" s="19">
        <v>0</v>
      </c>
      <c r="L136" s="19">
        <v>0</v>
      </c>
      <c r="M136" s="19">
        <v>4000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260000</v>
      </c>
      <c r="T136" s="19">
        <v>0</v>
      </c>
      <c r="U136" s="19">
        <v>0</v>
      </c>
      <c r="V136" s="19">
        <f t="shared" si="2"/>
        <v>504000</v>
      </c>
    </row>
    <row r="137" spans="1:22" x14ac:dyDescent="0.25">
      <c r="A137" s="15">
        <v>3000</v>
      </c>
      <c r="B137" s="16">
        <v>3831</v>
      </c>
      <c r="C137" s="17" t="s">
        <v>133</v>
      </c>
      <c r="D137" s="4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25000</v>
      </c>
      <c r="K137" s="19">
        <v>0</v>
      </c>
      <c r="L137" s="19">
        <v>49338.65</v>
      </c>
      <c r="M137" s="19">
        <v>16000</v>
      </c>
      <c r="N137" s="19">
        <v>0</v>
      </c>
      <c r="O137" s="19">
        <v>0</v>
      </c>
      <c r="P137" s="19">
        <v>0</v>
      </c>
      <c r="Q137" s="19">
        <v>15000</v>
      </c>
      <c r="R137" s="19">
        <v>0</v>
      </c>
      <c r="S137" s="19">
        <v>70000</v>
      </c>
      <c r="T137" s="19">
        <v>0</v>
      </c>
      <c r="U137" s="19">
        <v>0</v>
      </c>
      <c r="V137" s="19">
        <f t="shared" si="2"/>
        <v>175338.65</v>
      </c>
    </row>
    <row r="138" spans="1:22" x14ac:dyDescent="0.25">
      <c r="A138" s="15">
        <v>3000</v>
      </c>
      <c r="B138" s="16">
        <v>3841</v>
      </c>
      <c r="C138" s="17" t="s">
        <v>134</v>
      </c>
      <c r="D138" s="4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15000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  <c r="V138" s="19">
        <f t="shared" si="2"/>
        <v>15000</v>
      </c>
    </row>
    <row r="139" spans="1:22" x14ac:dyDescent="0.25">
      <c r="A139" s="15">
        <v>3000</v>
      </c>
      <c r="B139" s="16">
        <v>3851</v>
      </c>
      <c r="C139" s="17" t="s">
        <v>135</v>
      </c>
      <c r="D139" s="4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96000</v>
      </c>
      <c r="K139" s="19">
        <v>0</v>
      </c>
      <c r="L139" s="19">
        <v>0</v>
      </c>
      <c r="M139" s="19">
        <v>17500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70000</v>
      </c>
      <c r="T139" s="19">
        <v>0</v>
      </c>
      <c r="U139" s="19">
        <v>0</v>
      </c>
      <c r="V139" s="19">
        <f t="shared" si="2"/>
        <v>183500</v>
      </c>
    </row>
    <row r="140" spans="1:22" x14ac:dyDescent="0.25">
      <c r="A140" s="15">
        <v>3000</v>
      </c>
      <c r="B140" s="16">
        <v>3891</v>
      </c>
      <c r="C140" s="17" t="s">
        <v>136</v>
      </c>
      <c r="D140" s="4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1300</v>
      </c>
      <c r="U140" s="19">
        <v>0</v>
      </c>
      <c r="V140" s="19">
        <f t="shared" si="2"/>
        <v>1300</v>
      </c>
    </row>
    <row r="141" spans="1:22" x14ac:dyDescent="0.25">
      <c r="A141" s="15">
        <v>3000</v>
      </c>
      <c r="B141" s="16">
        <v>3911</v>
      </c>
      <c r="C141" s="17" t="s">
        <v>137</v>
      </c>
      <c r="D141" s="4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0</v>
      </c>
      <c r="U141" s="19">
        <v>0</v>
      </c>
      <c r="V141" s="19">
        <f t="shared" si="2"/>
        <v>0</v>
      </c>
    </row>
    <row r="142" spans="1:22" x14ac:dyDescent="0.25">
      <c r="A142" s="15">
        <v>3000</v>
      </c>
      <c r="B142" s="16">
        <v>3921</v>
      </c>
      <c r="C142" s="17" t="s">
        <v>138</v>
      </c>
      <c r="D142" s="4">
        <v>23000</v>
      </c>
      <c r="E142" s="19">
        <v>20000</v>
      </c>
      <c r="F142" s="19">
        <v>7000</v>
      </c>
      <c r="G142" s="19">
        <v>0</v>
      </c>
      <c r="H142" s="19">
        <v>15000</v>
      </c>
      <c r="I142" s="19">
        <v>160000</v>
      </c>
      <c r="J142" s="19">
        <v>45800</v>
      </c>
      <c r="K142" s="19">
        <v>16100</v>
      </c>
      <c r="L142" s="19">
        <v>47800.46</v>
      </c>
      <c r="M142" s="19">
        <v>23200</v>
      </c>
      <c r="N142" s="19">
        <v>1500</v>
      </c>
      <c r="O142" s="19">
        <v>668349.46</v>
      </c>
      <c r="P142" s="19">
        <v>0</v>
      </c>
      <c r="Q142" s="19">
        <v>16000</v>
      </c>
      <c r="R142" s="19">
        <v>60000</v>
      </c>
      <c r="S142" s="19">
        <v>8500</v>
      </c>
      <c r="T142" s="19">
        <v>6100</v>
      </c>
      <c r="U142" s="19">
        <v>0</v>
      </c>
      <c r="V142" s="19">
        <f t="shared" si="2"/>
        <v>1118349.92</v>
      </c>
    </row>
    <row r="143" spans="1:22" x14ac:dyDescent="0.25">
      <c r="A143" s="15">
        <v>3000</v>
      </c>
      <c r="B143" s="16">
        <v>3931</v>
      </c>
      <c r="C143" s="17" t="s">
        <v>139</v>
      </c>
      <c r="D143" s="4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f t="shared" si="2"/>
        <v>0</v>
      </c>
    </row>
    <row r="144" spans="1:22" x14ac:dyDescent="0.25">
      <c r="A144" s="15">
        <v>3000</v>
      </c>
      <c r="B144" s="16">
        <v>3941</v>
      </c>
      <c r="C144" s="17" t="s">
        <v>140</v>
      </c>
      <c r="D144" s="4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  <c r="V144" s="19">
        <f t="shared" si="2"/>
        <v>0</v>
      </c>
    </row>
    <row r="145" spans="1:22" x14ac:dyDescent="0.25">
      <c r="A145" s="15">
        <v>3000</v>
      </c>
      <c r="B145" s="16">
        <v>3951</v>
      </c>
      <c r="C145" s="17" t="s">
        <v>141</v>
      </c>
      <c r="D145" s="4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4500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f t="shared" si="2"/>
        <v>4500</v>
      </c>
    </row>
    <row r="146" spans="1:22" x14ac:dyDescent="0.25">
      <c r="A146" s="15">
        <v>3000</v>
      </c>
      <c r="B146" s="16">
        <v>3961</v>
      </c>
      <c r="C146" s="17" t="s">
        <v>142</v>
      </c>
      <c r="D146" s="4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v>0</v>
      </c>
      <c r="V146" s="19">
        <f t="shared" si="2"/>
        <v>0</v>
      </c>
    </row>
    <row r="147" spans="1:22" x14ac:dyDescent="0.25">
      <c r="A147" s="15">
        <v>3000</v>
      </c>
      <c r="B147" s="16">
        <v>3971</v>
      </c>
      <c r="C147" s="17" t="s">
        <v>143</v>
      </c>
      <c r="D147" s="4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f t="shared" si="2"/>
        <v>0</v>
      </c>
    </row>
    <row r="148" spans="1:22" ht="25.5" x14ac:dyDescent="0.25">
      <c r="A148" s="15">
        <v>3000</v>
      </c>
      <c r="B148" s="16">
        <v>3981</v>
      </c>
      <c r="C148" s="17" t="s">
        <v>144</v>
      </c>
      <c r="D148" s="4">
        <v>58030</v>
      </c>
      <c r="E148" s="19">
        <v>306910.2</v>
      </c>
      <c r="F148" s="19">
        <v>0</v>
      </c>
      <c r="G148" s="19">
        <v>328000</v>
      </c>
      <c r="H148" s="19">
        <v>0</v>
      </c>
      <c r="I148" s="19">
        <v>250000</v>
      </c>
      <c r="J148" s="19">
        <v>897782.41</v>
      </c>
      <c r="K148" s="19">
        <v>0</v>
      </c>
      <c r="L148" s="19">
        <v>252199.54</v>
      </c>
      <c r="M148" s="19">
        <v>125000</v>
      </c>
      <c r="N148" s="19">
        <v>41654.730000000003</v>
      </c>
      <c r="O148" s="19">
        <v>0</v>
      </c>
      <c r="P148" s="19">
        <v>45500</v>
      </c>
      <c r="Q148" s="19">
        <v>144960</v>
      </c>
      <c r="R148" s="19">
        <v>0</v>
      </c>
      <c r="S148" s="19">
        <v>5000000</v>
      </c>
      <c r="T148" s="19">
        <v>402912.9</v>
      </c>
      <c r="U148" s="19">
        <v>0</v>
      </c>
      <c r="V148" s="19">
        <f t="shared" si="2"/>
        <v>7852949.7800000003</v>
      </c>
    </row>
    <row r="149" spans="1:22" x14ac:dyDescent="0.25">
      <c r="A149" s="15">
        <v>3000</v>
      </c>
      <c r="B149" s="16">
        <v>3991</v>
      </c>
      <c r="C149" s="17" t="s">
        <v>145</v>
      </c>
      <c r="D149" s="4">
        <v>3000</v>
      </c>
      <c r="E149" s="19">
        <v>0</v>
      </c>
      <c r="F149" s="19">
        <v>45000</v>
      </c>
      <c r="G149" s="19">
        <v>0</v>
      </c>
      <c r="H149" s="19">
        <v>379.66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f t="shared" si="2"/>
        <v>48379.66</v>
      </c>
    </row>
    <row r="150" spans="1:22" x14ac:dyDescent="0.25">
      <c r="A150" s="15">
        <v>4000</v>
      </c>
      <c r="B150" s="16">
        <v>4410</v>
      </c>
      <c r="C150" s="17" t="s">
        <v>178</v>
      </c>
      <c r="D150" s="4">
        <v>0</v>
      </c>
      <c r="E150" s="19">
        <v>4000000</v>
      </c>
      <c r="F150" s="19">
        <v>100000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f t="shared" si="2"/>
        <v>4100000</v>
      </c>
    </row>
    <row r="151" spans="1:22" x14ac:dyDescent="0.25">
      <c r="A151" s="15">
        <v>5000</v>
      </c>
      <c r="B151" s="16">
        <v>5111</v>
      </c>
      <c r="C151" s="17" t="s">
        <v>146</v>
      </c>
      <c r="D151" s="4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72000</v>
      </c>
      <c r="K151" s="19">
        <v>0</v>
      </c>
      <c r="L151" s="19">
        <v>0</v>
      </c>
      <c r="M151" s="19">
        <v>7000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1000000</v>
      </c>
      <c r="T151" s="19">
        <v>15000</v>
      </c>
      <c r="U151" s="19">
        <v>0</v>
      </c>
      <c r="V151" s="19">
        <f t="shared" si="2"/>
        <v>1094000</v>
      </c>
    </row>
    <row r="152" spans="1:22" x14ac:dyDescent="0.25">
      <c r="A152" s="15">
        <v>5000</v>
      </c>
      <c r="B152" s="16">
        <v>5121</v>
      </c>
      <c r="C152" s="17" t="s">
        <v>147</v>
      </c>
      <c r="D152" s="4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f t="shared" si="2"/>
        <v>0</v>
      </c>
    </row>
    <row r="153" spans="1:22" x14ac:dyDescent="0.25">
      <c r="A153" s="15">
        <v>5000</v>
      </c>
      <c r="B153" s="16">
        <v>5131</v>
      </c>
      <c r="C153" s="17" t="s">
        <v>148</v>
      </c>
      <c r="D153" s="4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20000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f t="shared" si="2"/>
        <v>20000</v>
      </c>
    </row>
    <row r="154" spans="1:22" x14ac:dyDescent="0.25">
      <c r="A154" s="15">
        <v>5000</v>
      </c>
      <c r="B154" s="16">
        <v>5141</v>
      </c>
      <c r="C154" s="17" t="s">
        <v>149</v>
      </c>
      <c r="D154" s="4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f t="shared" si="2"/>
        <v>0</v>
      </c>
    </row>
    <row r="155" spans="1:22" x14ac:dyDescent="0.25">
      <c r="A155" s="15">
        <v>5000</v>
      </c>
      <c r="B155" s="16">
        <v>5151</v>
      </c>
      <c r="C155" s="17" t="s">
        <v>150</v>
      </c>
      <c r="D155" s="4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100000</v>
      </c>
      <c r="J155" s="19">
        <v>91000</v>
      </c>
      <c r="K155" s="19">
        <v>0</v>
      </c>
      <c r="L155" s="19">
        <v>0</v>
      </c>
      <c r="M155" s="19">
        <v>26000</v>
      </c>
      <c r="N155" s="19">
        <v>0</v>
      </c>
      <c r="O155" s="19">
        <v>0</v>
      </c>
      <c r="P155" s="19">
        <v>0</v>
      </c>
      <c r="Q155" s="19">
        <v>63000</v>
      </c>
      <c r="R155" s="19">
        <v>0</v>
      </c>
      <c r="S155" s="19">
        <v>1000000</v>
      </c>
      <c r="T155" s="19">
        <v>10000</v>
      </c>
      <c r="U155" s="19">
        <v>598173.43000000005</v>
      </c>
      <c r="V155" s="19">
        <f t="shared" si="2"/>
        <v>1888173.4300000002</v>
      </c>
    </row>
    <row r="156" spans="1:22" x14ac:dyDescent="0.25">
      <c r="A156" s="15">
        <v>5000</v>
      </c>
      <c r="B156" s="16">
        <v>5191</v>
      </c>
      <c r="C156" s="17" t="s">
        <v>151</v>
      </c>
      <c r="D156" s="4">
        <v>0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600</v>
      </c>
      <c r="K156" s="19">
        <v>0</v>
      </c>
      <c r="L156" s="19">
        <v>0</v>
      </c>
      <c r="M156" s="19">
        <v>12607.74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9">
        <f t="shared" si="2"/>
        <v>13207.74</v>
      </c>
    </row>
    <row r="157" spans="1:22" x14ac:dyDescent="0.25">
      <c r="A157" s="15">
        <v>5000</v>
      </c>
      <c r="B157" s="16">
        <v>5211</v>
      </c>
      <c r="C157" s="17" t="s">
        <v>152</v>
      </c>
      <c r="D157" s="4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f t="shared" si="2"/>
        <v>0</v>
      </c>
    </row>
    <row r="158" spans="1:22" x14ac:dyDescent="0.25">
      <c r="A158" s="15">
        <v>5000</v>
      </c>
      <c r="B158" s="16">
        <v>5221</v>
      </c>
      <c r="C158" s="17" t="s">
        <v>153</v>
      </c>
      <c r="D158" s="4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f t="shared" si="2"/>
        <v>0</v>
      </c>
    </row>
    <row r="159" spans="1:22" x14ac:dyDescent="0.25">
      <c r="A159" s="15">
        <v>5000</v>
      </c>
      <c r="B159" s="16">
        <v>5231</v>
      </c>
      <c r="C159" s="17" t="s">
        <v>154</v>
      </c>
      <c r="D159" s="4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  <c r="V159" s="19">
        <f t="shared" si="2"/>
        <v>0</v>
      </c>
    </row>
    <row r="160" spans="1:22" x14ac:dyDescent="0.25">
      <c r="A160" s="15">
        <v>5000</v>
      </c>
      <c r="B160" s="16">
        <v>5291</v>
      </c>
      <c r="C160" s="17" t="s">
        <v>155</v>
      </c>
      <c r="D160" s="4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  <c r="V160" s="19">
        <f t="shared" si="2"/>
        <v>0</v>
      </c>
    </row>
    <row r="161" spans="1:22" x14ac:dyDescent="0.25">
      <c r="A161" s="15">
        <v>5000</v>
      </c>
      <c r="B161" s="16">
        <v>5311</v>
      </c>
      <c r="C161" s="17" t="s">
        <v>156</v>
      </c>
      <c r="D161" s="4">
        <v>0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9">
        <f t="shared" si="2"/>
        <v>0</v>
      </c>
    </row>
    <row r="162" spans="1:22" x14ac:dyDescent="0.25">
      <c r="A162" s="15">
        <v>5000</v>
      </c>
      <c r="B162" s="16">
        <v>5321</v>
      </c>
      <c r="C162" s="17" t="s">
        <v>157</v>
      </c>
      <c r="D162" s="4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f t="shared" si="2"/>
        <v>0</v>
      </c>
    </row>
    <row r="163" spans="1:22" x14ac:dyDescent="0.25">
      <c r="A163" s="15">
        <v>5000</v>
      </c>
      <c r="B163" s="16">
        <v>5411</v>
      </c>
      <c r="C163" s="17" t="s">
        <v>158</v>
      </c>
      <c r="D163" s="4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8000000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350000</v>
      </c>
      <c r="S163" s="19">
        <v>0</v>
      </c>
      <c r="T163" s="19">
        <v>0</v>
      </c>
      <c r="U163" s="19">
        <v>0</v>
      </c>
      <c r="V163" s="19">
        <f t="shared" si="2"/>
        <v>8350000</v>
      </c>
    </row>
    <row r="164" spans="1:22" x14ac:dyDescent="0.25">
      <c r="A164" s="15">
        <v>5000</v>
      </c>
      <c r="B164" s="16">
        <v>5412</v>
      </c>
      <c r="C164" s="17" t="s">
        <v>159</v>
      </c>
      <c r="D164" s="4"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  <c r="V164" s="19">
        <f t="shared" si="2"/>
        <v>0</v>
      </c>
    </row>
    <row r="165" spans="1:22" x14ac:dyDescent="0.25">
      <c r="A165" s="15">
        <v>5000</v>
      </c>
      <c r="B165" s="16">
        <v>5421</v>
      </c>
      <c r="C165" s="17" t="s">
        <v>160</v>
      </c>
      <c r="D165" s="4">
        <v>0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  <c r="V165" s="19">
        <f t="shared" si="2"/>
        <v>0</v>
      </c>
    </row>
    <row r="166" spans="1:22" x14ac:dyDescent="0.25">
      <c r="A166" s="15">
        <v>5000</v>
      </c>
      <c r="B166" s="16">
        <v>5491</v>
      </c>
      <c r="C166" s="17" t="s">
        <v>161</v>
      </c>
      <c r="D166" s="4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  <c r="V166" s="19">
        <f t="shared" si="2"/>
        <v>0</v>
      </c>
    </row>
    <row r="167" spans="1:22" x14ac:dyDescent="0.25">
      <c r="A167" s="15">
        <v>5000</v>
      </c>
      <c r="B167" s="16">
        <v>5511</v>
      </c>
      <c r="C167" s="17" t="s">
        <v>162</v>
      </c>
      <c r="D167" s="4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f t="shared" si="2"/>
        <v>0</v>
      </c>
    </row>
    <row r="168" spans="1:22" x14ac:dyDescent="0.25">
      <c r="A168" s="15">
        <v>5000</v>
      </c>
      <c r="B168" s="16">
        <v>5611</v>
      </c>
      <c r="C168" s="17" t="s">
        <v>163</v>
      </c>
      <c r="D168" s="4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f t="shared" si="2"/>
        <v>0</v>
      </c>
    </row>
    <row r="169" spans="1:22" x14ac:dyDescent="0.25">
      <c r="A169" s="15">
        <v>5000</v>
      </c>
      <c r="B169" s="16">
        <v>5621</v>
      </c>
      <c r="C169" s="17" t="s">
        <v>164</v>
      </c>
      <c r="D169" s="4">
        <v>0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U169" s="19">
        <v>0</v>
      </c>
      <c r="V169" s="19">
        <f t="shared" si="2"/>
        <v>0</v>
      </c>
    </row>
    <row r="170" spans="1:22" x14ac:dyDescent="0.25">
      <c r="A170" s="15">
        <v>5000</v>
      </c>
      <c r="B170" s="16">
        <v>5631</v>
      </c>
      <c r="C170" s="17" t="s">
        <v>165</v>
      </c>
      <c r="D170" s="4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f t="shared" si="2"/>
        <v>0</v>
      </c>
    </row>
    <row r="171" spans="1:22" ht="25.5" x14ac:dyDescent="0.25">
      <c r="A171" s="15">
        <v>5000</v>
      </c>
      <c r="B171" s="16">
        <v>5641</v>
      </c>
      <c r="C171" s="17" t="s">
        <v>166</v>
      </c>
      <c r="D171" s="4">
        <v>0</v>
      </c>
      <c r="E171" s="19">
        <v>0</v>
      </c>
      <c r="F171" s="19">
        <v>0</v>
      </c>
      <c r="G171" s="19">
        <v>0</v>
      </c>
      <c r="H171" s="19">
        <v>0</v>
      </c>
      <c r="I171" s="19">
        <v>211584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f t="shared" si="2"/>
        <v>211584</v>
      </c>
    </row>
    <row r="172" spans="1:22" x14ac:dyDescent="0.25">
      <c r="A172" s="15">
        <v>5000</v>
      </c>
      <c r="B172" s="16">
        <v>5651</v>
      </c>
      <c r="C172" s="17" t="s">
        <v>167</v>
      </c>
      <c r="D172" s="4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12000000</v>
      </c>
      <c r="M172" s="19">
        <v>0</v>
      </c>
      <c r="N172" s="19">
        <v>0</v>
      </c>
      <c r="O172" s="19">
        <v>0</v>
      </c>
      <c r="P172" s="19">
        <v>0</v>
      </c>
      <c r="Q172" s="19">
        <v>35000</v>
      </c>
      <c r="R172" s="19">
        <v>0</v>
      </c>
      <c r="S172" s="19">
        <v>0</v>
      </c>
      <c r="T172" s="19">
        <v>0</v>
      </c>
      <c r="U172" s="19">
        <v>0</v>
      </c>
      <c r="V172" s="19">
        <f t="shared" si="2"/>
        <v>12035000</v>
      </c>
    </row>
    <row r="173" spans="1:22" ht="25.5" x14ac:dyDescent="0.25">
      <c r="A173" s="15">
        <v>5000</v>
      </c>
      <c r="B173" s="16">
        <v>5661</v>
      </c>
      <c r="C173" s="17" t="s">
        <v>168</v>
      </c>
      <c r="D173" s="4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30000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f t="shared" si="2"/>
        <v>30000</v>
      </c>
    </row>
    <row r="174" spans="1:22" x14ac:dyDescent="0.25">
      <c r="A174" s="15">
        <v>5000</v>
      </c>
      <c r="B174" s="16">
        <v>5671</v>
      </c>
      <c r="C174" s="17" t="s">
        <v>169</v>
      </c>
      <c r="D174" s="4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30000</v>
      </c>
      <c r="T174" s="19">
        <v>0</v>
      </c>
      <c r="U174" s="19">
        <v>0</v>
      </c>
      <c r="V174" s="19">
        <f t="shared" si="2"/>
        <v>30000</v>
      </c>
    </row>
    <row r="175" spans="1:22" x14ac:dyDescent="0.25">
      <c r="A175" s="15">
        <v>5000</v>
      </c>
      <c r="B175" s="16">
        <v>5691</v>
      </c>
      <c r="C175" s="17" t="s">
        <v>170</v>
      </c>
      <c r="D175" s="4">
        <v>0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f t="shared" si="2"/>
        <v>0</v>
      </c>
    </row>
    <row r="176" spans="1:22" x14ac:dyDescent="0.25">
      <c r="A176" s="15">
        <v>5000</v>
      </c>
      <c r="B176" s="16">
        <v>5911</v>
      </c>
      <c r="C176" s="17" t="s">
        <v>171</v>
      </c>
      <c r="D176" s="4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75000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v>70000</v>
      </c>
      <c r="U176" s="19">
        <v>4466000</v>
      </c>
      <c r="V176" s="19">
        <f t="shared" si="2"/>
        <v>4611000</v>
      </c>
    </row>
    <row r="177" spans="1:22" x14ac:dyDescent="0.25">
      <c r="A177" s="15">
        <v>5000</v>
      </c>
      <c r="B177" s="16">
        <v>5921</v>
      </c>
      <c r="C177" s="17" t="s">
        <v>172</v>
      </c>
      <c r="D177" s="4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0</v>
      </c>
      <c r="T177" s="19">
        <v>0</v>
      </c>
      <c r="U177" s="19">
        <v>0</v>
      </c>
      <c r="V177" s="19">
        <f t="shared" si="2"/>
        <v>0</v>
      </c>
    </row>
    <row r="178" spans="1:22" x14ac:dyDescent="0.25">
      <c r="A178" s="15">
        <v>5000</v>
      </c>
      <c r="B178" s="16">
        <v>5931</v>
      </c>
      <c r="C178" s="17" t="s">
        <v>173</v>
      </c>
      <c r="D178" s="4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f t="shared" si="2"/>
        <v>0</v>
      </c>
    </row>
    <row r="179" spans="1:22" x14ac:dyDescent="0.25">
      <c r="A179" s="15">
        <v>5000</v>
      </c>
      <c r="B179" s="16">
        <v>5971</v>
      </c>
      <c r="C179" s="17" t="s">
        <v>174</v>
      </c>
      <c r="D179" s="4">
        <v>0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12600</v>
      </c>
      <c r="S179" s="19">
        <v>0</v>
      </c>
      <c r="T179" s="19">
        <v>0</v>
      </c>
      <c r="U179" s="19">
        <v>293623.77</v>
      </c>
      <c r="V179" s="19">
        <f t="shared" si="2"/>
        <v>306223.77</v>
      </c>
    </row>
    <row r="180" spans="1:22" x14ac:dyDescent="0.25">
      <c r="A180" s="15">
        <v>5000</v>
      </c>
      <c r="B180" s="16">
        <v>5981</v>
      </c>
      <c r="C180" s="17" t="s">
        <v>175</v>
      </c>
      <c r="D180" s="4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f t="shared" si="2"/>
        <v>0</v>
      </c>
    </row>
    <row r="181" spans="1:22" x14ac:dyDescent="0.25">
      <c r="A181" s="15">
        <v>5000</v>
      </c>
      <c r="B181" s="16">
        <v>5991</v>
      </c>
      <c r="C181" s="17" t="s">
        <v>176</v>
      </c>
      <c r="D181" s="4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80000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f t="shared" si="2"/>
        <v>80000</v>
      </c>
    </row>
    <row r="182" spans="1:22" x14ac:dyDescent="0.25">
      <c r="A182" s="8"/>
      <c r="B182" s="9"/>
      <c r="C182" s="10"/>
      <c r="D182" s="11">
        <f t="shared" ref="D182:M182" si="3">SUM(D6:D181)</f>
        <v>942324.17999999993</v>
      </c>
      <c r="E182" s="11">
        <f t="shared" si="3"/>
        <v>15404993.509999998</v>
      </c>
      <c r="F182" s="11">
        <f t="shared" si="3"/>
        <v>4131600</v>
      </c>
      <c r="G182" s="11">
        <f t="shared" si="3"/>
        <v>4423286</v>
      </c>
      <c r="H182" s="11">
        <f t="shared" si="3"/>
        <v>6952678.2000000002</v>
      </c>
      <c r="I182" s="11">
        <f t="shared" si="3"/>
        <v>10394241</v>
      </c>
      <c r="J182" s="11">
        <f t="shared" si="3"/>
        <v>14983879.92</v>
      </c>
      <c r="K182" s="11">
        <f t="shared" si="3"/>
        <v>8519337.6799999997</v>
      </c>
      <c r="L182" s="11">
        <f t="shared" si="3"/>
        <v>25202023.09</v>
      </c>
      <c r="M182" s="11">
        <f t="shared" si="3"/>
        <v>1943641.1300000001</v>
      </c>
      <c r="N182" s="11">
        <f t="shared" ref="N182:O182" si="4">SUM(N6:N181)</f>
        <v>120054.75</v>
      </c>
      <c r="O182" s="11">
        <f t="shared" si="4"/>
        <v>4081619.2</v>
      </c>
      <c r="P182" s="11">
        <f t="shared" ref="P182:V182" si="5">SUM(P6:P181)</f>
        <v>539900</v>
      </c>
      <c r="Q182" s="11">
        <f t="shared" si="5"/>
        <v>2725628</v>
      </c>
      <c r="R182" s="11">
        <f t="shared" si="5"/>
        <v>6828923.0899999999</v>
      </c>
      <c r="S182" s="11">
        <f t="shared" si="5"/>
        <v>31801230</v>
      </c>
      <c r="T182" s="11">
        <f t="shared" si="5"/>
        <v>2199876.62</v>
      </c>
      <c r="U182" s="11">
        <f t="shared" ref="U182" si="6">SUM(U6:U181)</f>
        <v>5972002.4000000004</v>
      </c>
      <c r="V182" s="26">
        <f t="shared" si="5"/>
        <v>147167238.77000001</v>
      </c>
    </row>
  </sheetData>
  <sheetProtection algorithmName="SHA-512" hashValue="NM8ASFZ65iDp/qfAVmz8i0EZgPjrepksqbGSSljFcbY0ud0uF8zCyr4CVk3M24A3sJO4CwVdb10ambLA8w7p1g==" saltValue="shLpOzNGY3De1QnKANPtEw==" spinCount="100000" sheet="1" objects="1" scenarios="1"/>
  <protectedRanges>
    <protectedRange algorithmName="SHA-512" hashValue="E8rx0mFrjfNi0zzPnvuxzXNWxyTDJQy0Lkya0hUEIdg0HXLbkAJrZNK+ou2GrvktceXyRRczG/jaLwWMEixd9Q==" saltValue="RAopx2aqQnL1Kn/UpUBzDA==" spinCount="100000" sqref="D6:E182 F182:V182" name="Rango4_3"/>
    <protectedRange algorithmName="SHA-512" hashValue="E8rx0mFrjfNi0zzPnvuxzXNWxyTDJQy0Lkya0hUEIdg0HXLbkAJrZNK+ou2GrvktceXyRRczG/jaLwWMEixd9Q==" saltValue="RAopx2aqQnL1Kn/UpUBzDA==" spinCount="100000" sqref="F6" name="Rango4"/>
    <protectedRange algorithmName="SHA-512" hashValue="E8rx0mFrjfNi0zzPnvuxzXNWxyTDJQy0Lkya0hUEIdg0HXLbkAJrZNK+ou2GrvktceXyRRczG/jaLwWMEixd9Q==" saltValue="RAopx2aqQnL1Kn/UpUBzDA==" spinCount="100000" sqref="F7:F181" name="Rango4_1_1"/>
    <protectedRange algorithmName="SHA-512" hashValue="E8rx0mFrjfNi0zzPnvuxzXNWxyTDJQy0Lkya0hUEIdg0HXLbkAJrZNK+ou2GrvktceXyRRczG/jaLwWMEixd9Q==" saltValue="RAopx2aqQnL1Kn/UpUBzDA==" spinCount="100000" sqref="G7:G149 G151:G181" name="Rango4_1"/>
    <protectedRange algorithmName="SHA-512" hashValue="E8rx0mFrjfNi0zzPnvuxzXNWxyTDJQy0Lkya0hUEIdg0HXLbkAJrZNK+ou2GrvktceXyRRczG/jaLwWMEixd9Q==" saltValue="RAopx2aqQnL1Kn/UpUBzDA==" spinCount="100000" sqref="G6" name="Rango4_1_2"/>
    <protectedRange algorithmName="SHA-512" hashValue="E8rx0mFrjfNi0zzPnvuxzXNWxyTDJQy0Lkya0hUEIdg0HXLbkAJrZNK+ou2GrvktceXyRRczG/jaLwWMEixd9Q==" saltValue="RAopx2aqQnL1Kn/UpUBzDA==" spinCount="100000" sqref="G150" name="Rango4_2"/>
    <protectedRange algorithmName="SHA-512" hashValue="E8rx0mFrjfNi0zzPnvuxzXNWxyTDJQy0Lkya0hUEIdg0HXLbkAJrZNK+ou2GrvktceXyRRczG/jaLwWMEixd9Q==" saltValue="RAopx2aqQnL1Kn/UpUBzDA==" spinCount="100000" sqref="H6:H181" name="Rango4_4"/>
    <protectedRange algorithmName="SHA-512" hashValue="E8rx0mFrjfNi0zzPnvuxzXNWxyTDJQy0Lkya0hUEIdg0HXLbkAJrZNK+ou2GrvktceXyRRczG/jaLwWMEixd9Q==" saltValue="RAopx2aqQnL1Kn/UpUBzDA==" spinCount="100000" sqref="I6:I181" name="Rango4_5"/>
    <protectedRange algorithmName="SHA-512" hashValue="E8rx0mFrjfNi0zzPnvuxzXNWxyTDJQy0Lkya0hUEIdg0HXLbkAJrZNK+ou2GrvktceXyRRczG/jaLwWMEixd9Q==" saltValue="RAopx2aqQnL1Kn/UpUBzDA==" spinCount="100000" sqref="J7:J149 J151:J181" name="Rango4_6"/>
    <protectedRange algorithmName="SHA-512" hashValue="E8rx0mFrjfNi0zzPnvuxzXNWxyTDJQy0Lkya0hUEIdg0HXLbkAJrZNK+ou2GrvktceXyRRczG/jaLwWMEixd9Q==" saltValue="RAopx2aqQnL1Kn/UpUBzDA==" spinCount="100000" sqref="J6" name="Rango4_1_3"/>
    <protectedRange algorithmName="SHA-512" hashValue="E8rx0mFrjfNi0zzPnvuxzXNWxyTDJQy0Lkya0hUEIdg0HXLbkAJrZNK+ou2GrvktceXyRRczG/jaLwWMEixd9Q==" saltValue="RAopx2aqQnL1Kn/UpUBzDA==" spinCount="100000" sqref="J150" name="Rango4_2_1"/>
    <protectedRange algorithmName="SHA-512" hashValue="E8rx0mFrjfNi0zzPnvuxzXNWxyTDJQy0Lkya0hUEIdg0HXLbkAJrZNK+ou2GrvktceXyRRczG/jaLwWMEixd9Q==" saltValue="RAopx2aqQnL1Kn/UpUBzDA==" spinCount="100000" sqref="K6:K181" name="Rango4_8"/>
    <protectedRange algorithmName="SHA-512" hashValue="E8rx0mFrjfNi0zzPnvuxzXNWxyTDJQy0Lkya0hUEIdg0HXLbkAJrZNK+ou2GrvktceXyRRczG/jaLwWMEixd9Q==" saltValue="RAopx2aqQnL1Kn/UpUBzDA==" spinCount="100000" sqref="L6:L181" name="Rango4_7"/>
    <protectedRange algorithmName="SHA-512" hashValue="E8rx0mFrjfNi0zzPnvuxzXNWxyTDJQy0Lkya0hUEIdg0HXLbkAJrZNK+ou2GrvktceXyRRczG/jaLwWMEixd9Q==" saltValue="RAopx2aqQnL1Kn/UpUBzDA==" spinCount="100000" sqref="M6:N181 P6:P181" name="Rango4_10"/>
    <protectedRange algorithmName="SHA-512" hashValue="E8rx0mFrjfNi0zzPnvuxzXNWxyTDJQy0Lkya0hUEIdg0HXLbkAJrZNK+ou2GrvktceXyRRczG/jaLwWMEixd9Q==" saltValue="RAopx2aqQnL1Kn/UpUBzDA==" spinCount="100000" sqref="O7:O181" name="Rango4_11"/>
    <protectedRange algorithmName="SHA-512" hashValue="E8rx0mFrjfNi0zzPnvuxzXNWxyTDJQy0Lkya0hUEIdg0HXLbkAJrZNK+ou2GrvktceXyRRczG/jaLwWMEixd9Q==" saltValue="RAopx2aqQnL1Kn/UpUBzDA==" spinCount="100000" sqref="O6" name="Rango4_1_4"/>
    <protectedRange algorithmName="SHA-512" hashValue="E8rx0mFrjfNi0zzPnvuxzXNWxyTDJQy0Lkya0hUEIdg0HXLbkAJrZNK+ou2GrvktceXyRRczG/jaLwWMEixd9Q==" saltValue="RAopx2aqQnL1Kn/UpUBzDA==" spinCount="100000" sqref="Q6:Q181" name="Rango4_12"/>
    <protectedRange algorithmName="SHA-512" hashValue="E8rx0mFrjfNi0zzPnvuxzXNWxyTDJQy0Lkya0hUEIdg0HXLbkAJrZNK+ou2GrvktceXyRRczG/jaLwWMEixd9Q==" saltValue="RAopx2aqQnL1Kn/UpUBzDA==" spinCount="100000" sqref="R6:R181" name="Rango4_14"/>
    <protectedRange algorithmName="SHA-512" hashValue="E8rx0mFrjfNi0zzPnvuxzXNWxyTDJQy0Lkya0hUEIdg0HXLbkAJrZNK+ou2GrvktceXyRRczG/jaLwWMEixd9Q==" saltValue="RAopx2aqQnL1Kn/UpUBzDA==" spinCount="100000" sqref="S6:S181" name="Rango4_15"/>
    <protectedRange algorithmName="SHA-512" hashValue="E8rx0mFrjfNi0zzPnvuxzXNWxyTDJQy0Lkya0hUEIdg0HXLbkAJrZNK+ou2GrvktceXyRRczG/jaLwWMEixd9Q==" saltValue="RAopx2aqQnL1Kn/UpUBzDA==" spinCount="100000" sqref="T6 T150" name="Rango4_1_5"/>
    <protectedRange algorithmName="SHA-512" hashValue="E8rx0mFrjfNi0zzPnvuxzXNWxyTDJQy0Lkya0hUEIdg0HXLbkAJrZNK+ou2GrvktceXyRRczG/jaLwWMEixd9Q==" saltValue="RAopx2aqQnL1Kn/UpUBzDA==" spinCount="100000" sqref="T151:T181" name="Rango4_9_1_2"/>
    <protectedRange algorithmName="SHA-512" hashValue="E8rx0mFrjfNi0zzPnvuxzXNWxyTDJQy0Lkya0hUEIdg0HXLbkAJrZNK+ou2GrvktceXyRRczG/jaLwWMEixd9Q==" saltValue="RAopx2aqQnL1Kn/UpUBzDA==" spinCount="100000" sqref="T7:T149" name="Rango4_9_1_3"/>
    <protectedRange sqref="U6:U181" name="Rango4_16"/>
  </protectedRanges>
  <mergeCells count="23">
    <mergeCell ref="A2:J2"/>
    <mergeCell ref="L4:L5"/>
    <mergeCell ref="M4:M5"/>
    <mergeCell ref="N4:N5"/>
    <mergeCell ref="O4:O5"/>
    <mergeCell ref="J4:J5"/>
    <mergeCell ref="K4:K5"/>
    <mergeCell ref="D4:D5"/>
    <mergeCell ref="A4:A5"/>
    <mergeCell ref="B4:B5"/>
    <mergeCell ref="C4:C5"/>
    <mergeCell ref="E4:E5"/>
    <mergeCell ref="F4:F5"/>
    <mergeCell ref="G4:G5"/>
    <mergeCell ref="H4:H5"/>
    <mergeCell ref="V4:V5"/>
    <mergeCell ref="U4:U5"/>
    <mergeCell ref="I4:I5"/>
    <mergeCell ref="Q4:Q5"/>
    <mergeCell ref="R4:R5"/>
    <mergeCell ref="S4:S5"/>
    <mergeCell ref="T4:T5"/>
    <mergeCell ref="P4:P5"/>
  </mergeCells>
  <dataValidations count="3">
    <dataValidation allowBlank="1" showInputMessage="1" showErrorMessage="1" errorTitle="NO ELIMINE LA INFORMACION" error="GRACIAS" promptTitle="FAVOR DE NO ELIMINAR LA INF." sqref="C7"/>
    <dataValidation type="list" allowBlank="1" showInputMessage="1" showErrorMessage="1" sqref="B7:B181">
      <formula1>$B$194:$B$368</formula1>
    </dataValidation>
    <dataValidation type="list" allowBlank="1" showInputMessage="1" showErrorMessage="1" sqref="B182 A7">
      <formula1>#REF!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5" scale="5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87"/>
  <sheetViews>
    <sheetView workbookViewId="0">
      <selection sqref="A1:XFD1048576"/>
    </sheetView>
  </sheetViews>
  <sheetFormatPr baseColWidth="10" defaultRowHeight="15" x14ac:dyDescent="0.25"/>
  <cols>
    <col min="1" max="1" width="3.5703125" customWidth="1"/>
    <col min="2" max="2" width="7.5703125" customWidth="1"/>
    <col min="3" max="3" width="13.28515625" customWidth="1"/>
    <col min="4" max="4" width="60.140625" customWidth="1"/>
    <col min="5" max="5" width="14.28515625" hidden="1" customWidth="1"/>
    <col min="6" max="6" width="13.28515625" hidden="1" customWidth="1"/>
    <col min="7" max="7" width="0" hidden="1" customWidth="1"/>
    <col min="8" max="8" width="12.7109375" hidden="1" customWidth="1"/>
    <col min="9" max="9" width="12.28515625" hidden="1" customWidth="1"/>
    <col min="10" max="10" width="0" hidden="1" customWidth="1"/>
    <col min="11" max="11" width="12.5703125" hidden="1" customWidth="1"/>
    <col min="12" max="12" width="0" hidden="1" customWidth="1"/>
    <col min="13" max="13" width="12.140625" hidden="1" customWidth="1"/>
    <col min="14" max="15" width="0" hidden="1" customWidth="1"/>
    <col min="16" max="16" width="15.7109375" hidden="1" customWidth="1"/>
    <col min="17" max="21" width="0" hidden="1" customWidth="1"/>
    <col min="22" max="22" width="1.7109375" hidden="1" customWidth="1"/>
    <col min="23" max="23" width="19.5703125" customWidth="1"/>
  </cols>
  <sheetData>
    <row r="1" spans="2:23" s="1" customFormat="1" ht="109.5" customHeight="1" x14ac:dyDescent="0.2">
      <c r="D1" s="2"/>
    </row>
    <row r="2" spans="2:23" ht="29.25" customHeight="1" x14ac:dyDescent="0.25">
      <c r="B2" s="66" t="s">
        <v>231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23" ht="28.5" customHeight="1" x14ac:dyDescent="0.25">
      <c r="B3" s="75" t="s">
        <v>232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</row>
    <row r="4" spans="2:23" ht="15" customHeight="1" x14ac:dyDescent="0.25">
      <c r="B4" s="55"/>
      <c r="C4" s="55" t="s">
        <v>0</v>
      </c>
      <c r="D4" s="61" t="s">
        <v>2</v>
      </c>
      <c r="E4" s="55" t="s">
        <v>195</v>
      </c>
      <c r="F4" s="55" t="s">
        <v>185</v>
      </c>
      <c r="G4" s="55" t="s">
        <v>189</v>
      </c>
      <c r="H4" s="57" t="s">
        <v>190</v>
      </c>
      <c r="I4" s="55" t="s">
        <v>193</v>
      </c>
      <c r="J4" s="55" t="s">
        <v>194</v>
      </c>
      <c r="K4" s="57" t="s">
        <v>197</v>
      </c>
      <c r="L4" s="57" t="s">
        <v>198</v>
      </c>
      <c r="M4" s="57" t="s">
        <v>200</v>
      </c>
      <c r="N4" s="57" t="s">
        <v>201</v>
      </c>
      <c r="O4" s="57" t="s">
        <v>202</v>
      </c>
      <c r="P4" s="57" t="s">
        <v>203</v>
      </c>
      <c r="Q4" s="57" t="s">
        <v>204</v>
      </c>
      <c r="R4" s="57" t="s">
        <v>206</v>
      </c>
      <c r="S4" s="57" t="s">
        <v>207</v>
      </c>
      <c r="T4" s="57" t="s">
        <v>207</v>
      </c>
      <c r="U4" s="57" t="s">
        <v>209</v>
      </c>
      <c r="V4" s="71" t="s">
        <v>211</v>
      </c>
      <c r="W4" s="57" t="s">
        <v>228</v>
      </c>
    </row>
    <row r="5" spans="2:23" ht="35.25" customHeight="1" x14ac:dyDescent="0.25">
      <c r="B5" s="56"/>
      <c r="C5" s="56"/>
      <c r="D5" s="62"/>
      <c r="E5" s="56"/>
      <c r="F5" s="56"/>
      <c r="G5" s="56"/>
      <c r="H5" s="58"/>
      <c r="I5" s="56"/>
      <c r="J5" s="56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72"/>
      <c r="W5" s="58"/>
    </row>
    <row r="6" spans="2:23" hidden="1" x14ac:dyDescent="0.25">
      <c r="B6" s="15"/>
      <c r="C6" s="16">
        <v>1440</v>
      </c>
      <c r="D6" s="17" t="s">
        <v>177</v>
      </c>
      <c r="E6" s="4">
        <v>0</v>
      </c>
      <c r="F6" s="19">
        <v>661504</v>
      </c>
      <c r="G6" s="19">
        <v>0</v>
      </c>
      <c r="H6" s="19">
        <v>0</v>
      </c>
      <c r="I6" s="19">
        <v>0</v>
      </c>
      <c r="J6" s="19">
        <v>767657</v>
      </c>
      <c r="K6" s="19">
        <v>69000</v>
      </c>
      <c r="L6" s="19">
        <v>0</v>
      </c>
      <c r="M6" s="22">
        <v>474000</v>
      </c>
      <c r="N6" s="19">
        <v>364033.39</v>
      </c>
      <c r="O6" s="19">
        <v>23000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f>SUM(E6:V6)</f>
        <v>2359194.39</v>
      </c>
    </row>
    <row r="7" spans="2:23" ht="31.5" customHeight="1" x14ac:dyDescent="0.25">
      <c r="B7" s="47"/>
      <c r="C7" s="33" t="s">
        <v>214</v>
      </c>
      <c r="D7" s="34" t="s">
        <v>217</v>
      </c>
      <c r="E7" s="48"/>
      <c r="F7" s="44"/>
      <c r="G7" s="44"/>
      <c r="H7" s="44"/>
      <c r="I7" s="44"/>
      <c r="J7" s="44"/>
      <c r="K7" s="44"/>
      <c r="L7" s="44"/>
      <c r="M7" s="49"/>
      <c r="N7" s="44"/>
      <c r="O7" s="44"/>
      <c r="P7" s="44"/>
      <c r="Q7" s="44"/>
      <c r="R7" s="44"/>
      <c r="S7" s="44"/>
      <c r="T7" s="44"/>
      <c r="U7" s="44"/>
      <c r="V7" s="44"/>
      <c r="W7" s="44">
        <f>SUM(W6)</f>
        <v>2359194.39</v>
      </c>
    </row>
    <row r="8" spans="2:23" hidden="1" x14ac:dyDescent="0.25">
      <c r="B8" s="15"/>
      <c r="C8" s="16">
        <v>2111</v>
      </c>
      <c r="D8" s="17" t="s">
        <v>3</v>
      </c>
      <c r="E8" s="45">
        <v>7300</v>
      </c>
      <c r="F8" s="46">
        <v>184241.65</v>
      </c>
      <c r="G8" s="46">
        <v>0</v>
      </c>
      <c r="H8" s="46">
        <v>24000</v>
      </c>
      <c r="I8" s="46">
        <v>400000</v>
      </c>
      <c r="J8" s="46">
        <v>70000</v>
      </c>
      <c r="K8" s="46">
        <v>237800</v>
      </c>
      <c r="L8" s="46">
        <v>165621.41</v>
      </c>
      <c r="M8" s="46">
        <v>151844.44</v>
      </c>
      <c r="N8" s="46">
        <v>62500</v>
      </c>
      <c r="O8" s="46">
        <v>3000</v>
      </c>
      <c r="P8" s="46">
        <v>111000</v>
      </c>
      <c r="Q8" s="46">
        <v>5000</v>
      </c>
      <c r="R8" s="46">
        <v>36000</v>
      </c>
      <c r="S8" s="46">
        <v>6000</v>
      </c>
      <c r="T8" s="46">
        <v>500132</v>
      </c>
      <c r="U8" s="46">
        <v>70160</v>
      </c>
      <c r="V8" s="46">
        <v>0</v>
      </c>
      <c r="W8" s="46">
        <f t="shared" ref="W8:W72" si="0">SUM(E8:V8)</f>
        <v>2034599.5</v>
      </c>
    </row>
    <row r="9" spans="2:23" hidden="1" x14ac:dyDescent="0.25">
      <c r="B9" s="15"/>
      <c r="C9" s="16">
        <v>2112</v>
      </c>
      <c r="D9" s="18" t="s">
        <v>4</v>
      </c>
      <c r="E9" s="45">
        <v>0</v>
      </c>
      <c r="F9" s="46">
        <v>0</v>
      </c>
      <c r="G9" s="46">
        <v>80000</v>
      </c>
      <c r="H9" s="46">
        <v>0</v>
      </c>
      <c r="I9" s="46">
        <v>0</v>
      </c>
      <c r="J9" s="46">
        <v>70000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20000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f t="shared" si="0"/>
        <v>170000</v>
      </c>
    </row>
    <row r="10" spans="2:23" hidden="1" x14ac:dyDescent="0.25">
      <c r="B10" s="15"/>
      <c r="C10" s="16">
        <v>2121</v>
      </c>
      <c r="D10" s="17" t="s">
        <v>5</v>
      </c>
      <c r="E10" s="45">
        <v>0</v>
      </c>
      <c r="F10" s="46">
        <v>0</v>
      </c>
      <c r="G10" s="46">
        <v>8400</v>
      </c>
      <c r="H10" s="46">
        <v>90000</v>
      </c>
      <c r="I10" s="46">
        <v>0</v>
      </c>
      <c r="J10" s="46">
        <v>0</v>
      </c>
      <c r="K10" s="46">
        <v>15000</v>
      </c>
      <c r="L10" s="46">
        <v>165550</v>
      </c>
      <c r="M10" s="46">
        <v>0</v>
      </c>
      <c r="N10" s="46">
        <v>49000</v>
      </c>
      <c r="O10" s="46">
        <v>0</v>
      </c>
      <c r="P10" s="46">
        <v>0</v>
      </c>
      <c r="Q10" s="46">
        <v>12000</v>
      </c>
      <c r="R10" s="46">
        <v>5000</v>
      </c>
      <c r="S10" s="46">
        <v>6000</v>
      </c>
      <c r="T10" s="46">
        <v>410000</v>
      </c>
      <c r="U10" s="46">
        <v>0</v>
      </c>
      <c r="V10" s="46">
        <v>0</v>
      </c>
      <c r="W10" s="46">
        <f t="shared" si="0"/>
        <v>760950</v>
      </c>
    </row>
    <row r="11" spans="2:23" hidden="1" x14ac:dyDescent="0.25">
      <c r="B11" s="15"/>
      <c r="C11" s="16">
        <v>2131</v>
      </c>
      <c r="D11" s="17" t="s">
        <v>6</v>
      </c>
      <c r="E11" s="45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f t="shared" si="0"/>
        <v>0</v>
      </c>
    </row>
    <row r="12" spans="2:23" ht="25.5" hidden="1" x14ac:dyDescent="0.25">
      <c r="B12" s="15"/>
      <c r="C12" s="16">
        <v>2141</v>
      </c>
      <c r="D12" s="17" t="s">
        <v>7</v>
      </c>
      <c r="E12" s="45">
        <v>0</v>
      </c>
      <c r="F12" s="46">
        <v>148194.23000000001</v>
      </c>
      <c r="G12" s="46">
        <v>150000</v>
      </c>
      <c r="H12" s="46">
        <v>0</v>
      </c>
      <c r="I12" s="46">
        <v>42000</v>
      </c>
      <c r="J12" s="46">
        <v>100000</v>
      </c>
      <c r="K12" s="46">
        <v>79600</v>
      </c>
      <c r="L12" s="46">
        <v>445438</v>
      </c>
      <c r="M12" s="46">
        <v>30000</v>
      </c>
      <c r="N12" s="46">
        <v>2200</v>
      </c>
      <c r="O12" s="46">
        <v>1600</v>
      </c>
      <c r="P12" s="46">
        <v>78000</v>
      </c>
      <c r="Q12" s="46">
        <v>5000</v>
      </c>
      <c r="R12" s="46">
        <v>71000</v>
      </c>
      <c r="S12" s="46">
        <v>0</v>
      </c>
      <c r="T12" s="46">
        <v>0</v>
      </c>
      <c r="U12" s="46">
        <v>58009.99</v>
      </c>
      <c r="V12" s="46">
        <v>614205.19999999995</v>
      </c>
      <c r="W12" s="46">
        <f t="shared" si="0"/>
        <v>1825247.42</v>
      </c>
    </row>
    <row r="13" spans="2:23" hidden="1" x14ac:dyDescent="0.25">
      <c r="B13" s="15"/>
      <c r="C13" s="16">
        <v>2151</v>
      </c>
      <c r="D13" s="17" t="s">
        <v>8</v>
      </c>
      <c r="E13" s="45">
        <v>10000</v>
      </c>
      <c r="F13" s="46">
        <v>207433.41</v>
      </c>
      <c r="G13" s="46">
        <v>0</v>
      </c>
      <c r="H13" s="46">
        <v>0</v>
      </c>
      <c r="I13" s="46">
        <v>14400</v>
      </c>
      <c r="J13" s="46">
        <v>15000</v>
      </c>
      <c r="K13" s="46">
        <v>20700</v>
      </c>
      <c r="L13" s="46">
        <v>20000</v>
      </c>
      <c r="M13" s="46">
        <v>0</v>
      </c>
      <c r="N13" s="46">
        <v>2100</v>
      </c>
      <c r="O13" s="46">
        <v>0</v>
      </c>
      <c r="P13" s="46">
        <v>17000</v>
      </c>
      <c r="Q13" s="46">
        <v>20000</v>
      </c>
      <c r="R13" s="46">
        <v>8000</v>
      </c>
      <c r="S13" s="46">
        <v>0</v>
      </c>
      <c r="T13" s="46">
        <v>390000</v>
      </c>
      <c r="U13" s="46">
        <v>16800</v>
      </c>
      <c r="V13" s="46">
        <v>0</v>
      </c>
      <c r="W13" s="46">
        <f t="shared" si="0"/>
        <v>741433.41</v>
      </c>
    </row>
    <row r="14" spans="2:23" hidden="1" x14ac:dyDescent="0.25">
      <c r="B14" s="15"/>
      <c r="C14" s="16">
        <v>2161</v>
      </c>
      <c r="D14" s="17" t="s">
        <v>9</v>
      </c>
      <c r="E14" s="45">
        <v>12000</v>
      </c>
      <c r="F14" s="46">
        <v>164351</v>
      </c>
      <c r="G14" s="46">
        <v>30000</v>
      </c>
      <c r="H14" s="46">
        <v>600000</v>
      </c>
      <c r="I14" s="46">
        <v>0</v>
      </c>
      <c r="J14" s="46">
        <v>250000</v>
      </c>
      <c r="K14" s="46">
        <v>92000</v>
      </c>
      <c r="L14" s="46">
        <v>200000</v>
      </c>
      <c r="M14" s="46">
        <v>46200</v>
      </c>
      <c r="N14" s="46">
        <v>44000</v>
      </c>
      <c r="O14" s="46">
        <v>450</v>
      </c>
      <c r="P14" s="46">
        <v>60000</v>
      </c>
      <c r="Q14" s="46">
        <v>24000</v>
      </c>
      <c r="R14" s="46">
        <v>68000</v>
      </c>
      <c r="S14" s="46">
        <v>3000</v>
      </c>
      <c r="T14" s="46">
        <v>410000</v>
      </c>
      <c r="U14" s="46">
        <v>106140.35</v>
      </c>
      <c r="V14" s="46">
        <v>0</v>
      </c>
      <c r="W14" s="46">
        <f t="shared" si="0"/>
        <v>2110141.35</v>
      </c>
    </row>
    <row r="15" spans="2:23" hidden="1" x14ac:dyDescent="0.25">
      <c r="B15" s="15"/>
      <c r="C15" s="16">
        <v>2171</v>
      </c>
      <c r="D15" s="17" t="s">
        <v>10</v>
      </c>
      <c r="E15" s="45">
        <v>0</v>
      </c>
      <c r="F15" s="46">
        <v>0</v>
      </c>
      <c r="G15" s="46">
        <v>5000</v>
      </c>
      <c r="H15" s="46">
        <v>0</v>
      </c>
      <c r="I15" s="46">
        <v>1360921</v>
      </c>
      <c r="J15" s="46">
        <v>0</v>
      </c>
      <c r="K15" s="46">
        <v>0</v>
      </c>
      <c r="L15" s="46">
        <v>0</v>
      </c>
      <c r="M15" s="46">
        <v>15000</v>
      </c>
      <c r="N15" s="46">
        <v>0</v>
      </c>
      <c r="O15" s="46">
        <v>0</v>
      </c>
      <c r="P15" s="46">
        <v>0</v>
      </c>
      <c r="Q15" s="46">
        <v>0</v>
      </c>
      <c r="R15" s="46">
        <v>12000</v>
      </c>
      <c r="S15" s="46">
        <v>0</v>
      </c>
      <c r="T15" s="46">
        <v>830000</v>
      </c>
      <c r="U15" s="46">
        <v>9035.3799999999992</v>
      </c>
      <c r="V15" s="46">
        <v>0</v>
      </c>
      <c r="W15" s="46">
        <f t="shared" si="0"/>
        <v>2231956.38</v>
      </c>
    </row>
    <row r="16" spans="2:23" hidden="1" x14ac:dyDescent="0.25">
      <c r="B16" s="15"/>
      <c r="C16" s="16">
        <v>2181</v>
      </c>
      <c r="D16" s="17" t="s">
        <v>11</v>
      </c>
      <c r="E16" s="45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f t="shared" si="0"/>
        <v>0</v>
      </c>
    </row>
    <row r="17" spans="2:23" hidden="1" x14ac:dyDescent="0.25">
      <c r="B17" s="15"/>
      <c r="C17" s="16">
        <v>2211</v>
      </c>
      <c r="D17" s="17" t="s">
        <v>12</v>
      </c>
      <c r="E17" s="45">
        <v>8880</v>
      </c>
      <c r="F17" s="46">
        <v>14798.3</v>
      </c>
      <c r="G17" s="46">
        <v>40000</v>
      </c>
      <c r="H17" s="46">
        <v>80000</v>
      </c>
      <c r="I17" s="46">
        <v>127000</v>
      </c>
      <c r="J17" s="46">
        <v>35000</v>
      </c>
      <c r="K17" s="46">
        <v>93000</v>
      </c>
      <c r="L17" s="46">
        <v>0</v>
      </c>
      <c r="M17" s="46">
        <v>40000</v>
      </c>
      <c r="N17" s="46">
        <v>18900</v>
      </c>
      <c r="O17" s="46">
        <v>2150.0100000000002</v>
      </c>
      <c r="P17" s="46">
        <v>27811.24</v>
      </c>
      <c r="Q17" s="46">
        <v>20000</v>
      </c>
      <c r="R17" s="46">
        <v>72000</v>
      </c>
      <c r="S17" s="46">
        <v>7500</v>
      </c>
      <c r="T17" s="46">
        <v>444000</v>
      </c>
      <c r="U17" s="46">
        <v>16868.71</v>
      </c>
      <c r="V17" s="46">
        <v>0</v>
      </c>
      <c r="W17" s="46">
        <f t="shared" si="0"/>
        <v>1047908.26</v>
      </c>
    </row>
    <row r="18" spans="2:23" hidden="1" x14ac:dyDescent="0.25">
      <c r="B18" s="15"/>
      <c r="C18" s="16">
        <v>2212</v>
      </c>
      <c r="D18" s="17" t="s">
        <v>13</v>
      </c>
      <c r="E18" s="45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f t="shared" si="0"/>
        <v>0</v>
      </c>
    </row>
    <row r="19" spans="2:23" hidden="1" x14ac:dyDescent="0.25">
      <c r="B19" s="15"/>
      <c r="C19" s="16">
        <v>2221</v>
      </c>
      <c r="D19" s="17" t="s">
        <v>14</v>
      </c>
      <c r="E19" s="45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6000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f t="shared" si="0"/>
        <v>6000</v>
      </c>
    </row>
    <row r="20" spans="2:23" hidden="1" x14ac:dyDescent="0.25">
      <c r="B20" s="15"/>
      <c r="C20" s="16">
        <v>2231</v>
      </c>
      <c r="D20" s="17" t="s">
        <v>15</v>
      </c>
      <c r="E20" s="45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4057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10000</v>
      </c>
      <c r="U20" s="46">
        <v>0</v>
      </c>
      <c r="V20" s="46">
        <v>0</v>
      </c>
      <c r="W20" s="46">
        <f t="shared" si="0"/>
        <v>14057</v>
      </c>
    </row>
    <row r="21" spans="2:23" ht="25.5" hidden="1" x14ac:dyDescent="0.25">
      <c r="B21" s="15"/>
      <c r="C21" s="16">
        <v>2311</v>
      </c>
      <c r="D21" s="17" t="s">
        <v>16</v>
      </c>
      <c r="E21" s="45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5520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f t="shared" si="0"/>
        <v>5520</v>
      </c>
    </row>
    <row r="22" spans="2:23" hidden="1" x14ac:dyDescent="0.25">
      <c r="B22" s="15"/>
      <c r="C22" s="16">
        <v>2321</v>
      </c>
      <c r="D22" s="17" t="s">
        <v>17</v>
      </c>
      <c r="E22" s="45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f t="shared" si="0"/>
        <v>0</v>
      </c>
    </row>
    <row r="23" spans="2:23" hidden="1" x14ac:dyDescent="0.25">
      <c r="B23" s="15"/>
      <c r="C23" s="16">
        <v>2331</v>
      </c>
      <c r="D23" s="17" t="s">
        <v>18</v>
      </c>
      <c r="E23" s="45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f t="shared" si="0"/>
        <v>0</v>
      </c>
    </row>
    <row r="24" spans="2:23" ht="25.5" hidden="1" x14ac:dyDescent="0.25">
      <c r="B24" s="15"/>
      <c r="C24" s="16">
        <v>2341</v>
      </c>
      <c r="D24" s="17" t="s">
        <v>19</v>
      </c>
      <c r="E24" s="45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f t="shared" si="0"/>
        <v>0</v>
      </c>
    </row>
    <row r="25" spans="2:23" ht="25.5" hidden="1" x14ac:dyDescent="0.25">
      <c r="B25" s="15"/>
      <c r="C25" s="16">
        <v>2351</v>
      </c>
      <c r="D25" s="17" t="s">
        <v>20</v>
      </c>
      <c r="E25" s="45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f t="shared" si="0"/>
        <v>0</v>
      </c>
    </row>
    <row r="26" spans="2:23" ht="25.5" hidden="1" x14ac:dyDescent="0.25">
      <c r="B26" s="15"/>
      <c r="C26" s="16">
        <v>2361</v>
      </c>
      <c r="D26" s="17" t="s">
        <v>21</v>
      </c>
      <c r="E26" s="45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f t="shared" si="0"/>
        <v>0</v>
      </c>
    </row>
    <row r="27" spans="2:23" ht="25.5" hidden="1" x14ac:dyDescent="0.25">
      <c r="B27" s="15"/>
      <c r="C27" s="16">
        <v>2371</v>
      </c>
      <c r="D27" s="17" t="s">
        <v>22</v>
      </c>
      <c r="E27" s="45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f t="shared" si="0"/>
        <v>0</v>
      </c>
    </row>
    <row r="28" spans="2:23" hidden="1" x14ac:dyDescent="0.25">
      <c r="B28" s="15"/>
      <c r="C28" s="16">
        <v>2381</v>
      </c>
      <c r="D28" s="17" t="s">
        <v>23</v>
      </c>
      <c r="E28" s="45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f t="shared" si="0"/>
        <v>0</v>
      </c>
    </row>
    <row r="29" spans="2:23" hidden="1" x14ac:dyDescent="0.25">
      <c r="B29" s="15"/>
      <c r="C29" s="16">
        <v>2391</v>
      </c>
      <c r="D29" s="17" t="s">
        <v>24</v>
      </c>
      <c r="E29" s="45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f t="shared" si="0"/>
        <v>0</v>
      </c>
    </row>
    <row r="30" spans="2:23" hidden="1" x14ac:dyDescent="0.25">
      <c r="B30" s="15"/>
      <c r="C30" s="16">
        <v>2411</v>
      </c>
      <c r="D30" s="17" t="s">
        <v>25</v>
      </c>
      <c r="E30" s="45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96000</v>
      </c>
      <c r="U30" s="46">
        <v>11114.01</v>
      </c>
      <c r="V30" s="46">
        <v>0</v>
      </c>
      <c r="W30" s="46">
        <f t="shared" si="0"/>
        <v>107114.01</v>
      </c>
    </row>
    <row r="31" spans="2:23" hidden="1" x14ac:dyDescent="0.25">
      <c r="B31" s="15"/>
      <c r="C31" s="16">
        <v>2421</v>
      </c>
      <c r="D31" s="17" t="s">
        <v>26</v>
      </c>
      <c r="E31" s="45">
        <v>0</v>
      </c>
      <c r="F31" s="46">
        <v>0</v>
      </c>
      <c r="G31" s="46">
        <v>0</v>
      </c>
      <c r="H31" s="46">
        <v>0</v>
      </c>
      <c r="I31" s="46">
        <v>228000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2000</v>
      </c>
      <c r="R31" s="46">
        <v>0</v>
      </c>
      <c r="S31" s="46">
        <v>1000</v>
      </c>
      <c r="T31" s="46">
        <v>290000</v>
      </c>
      <c r="U31" s="46">
        <v>11114.03</v>
      </c>
      <c r="V31" s="46">
        <v>0</v>
      </c>
      <c r="W31" s="46">
        <f t="shared" si="0"/>
        <v>532114.03</v>
      </c>
    </row>
    <row r="32" spans="2:23" hidden="1" x14ac:dyDescent="0.25">
      <c r="B32" s="15"/>
      <c r="C32" s="16">
        <v>2431</v>
      </c>
      <c r="D32" s="17" t="s">
        <v>27</v>
      </c>
      <c r="E32" s="45">
        <v>0</v>
      </c>
      <c r="F32" s="46">
        <v>0</v>
      </c>
      <c r="G32" s="46">
        <v>0</v>
      </c>
      <c r="H32" s="46">
        <v>0</v>
      </c>
      <c r="I32" s="46">
        <v>18000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f t="shared" si="0"/>
        <v>18000</v>
      </c>
    </row>
    <row r="33" spans="2:23" hidden="1" x14ac:dyDescent="0.25">
      <c r="B33" s="15"/>
      <c r="C33" s="16">
        <v>2441</v>
      </c>
      <c r="D33" s="17" t="s">
        <v>28</v>
      </c>
      <c r="E33" s="45">
        <v>0</v>
      </c>
      <c r="F33" s="46">
        <v>0</v>
      </c>
      <c r="G33" s="46">
        <v>0</v>
      </c>
      <c r="H33" s="46">
        <v>0</v>
      </c>
      <c r="I33" s="46">
        <v>36000</v>
      </c>
      <c r="J33" s="46">
        <v>0</v>
      </c>
      <c r="K33" s="46">
        <v>0</v>
      </c>
      <c r="L33" s="46">
        <v>10788</v>
      </c>
      <c r="M33" s="46">
        <v>0</v>
      </c>
      <c r="N33" s="46">
        <v>0</v>
      </c>
      <c r="O33" s="46">
        <v>0</v>
      </c>
      <c r="P33" s="46">
        <v>0</v>
      </c>
      <c r="Q33" s="46">
        <v>15000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f t="shared" si="0"/>
        <v>61788</v>
      </c>
    </row>
    <row r="34" spans="2:23" hidden="1" x14ac:dyDescent="0.25">
      <c r="B34" s="15"/>
      <c r="C34" s="16">
        <v>2451</v>
      </c>
      <c r="D34" s="17" t="s">
        <v>29</v>
      </c>
      <c r="E34" s="45">
        <v>0</v>
      </c>
      <c r="F34" s="46">
        <v>1705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15000</v>
      </c>
      <c r="R34" s="46">
        <v>0</v>
      </c>
      <c r="S34" s="46">
        <v>0</v>
      </c>
      <c r="T34" s="46">
        <v>25000</v>
      </c>
      <c r="U34" s="46">
        <v>0</v>
      </c>
      <c r="V34" s="46">
        <v>0</v>
      </c>
      <c r="W34" s="46">
        <f t="shared" si="0"/>
        <v>41705</v>
      </c>
    </row>
    <row r="35" spans="2:23" hidden="1" x14ac:dyDescent="0.25">
      <c r="B35" s="15"/>
      <c r="C35" s="16">
        <v>2461</v>
      </c>
      <c r="D35" s="17" t="s">
        <v>30</v>
      </c>
      <c r="E35" s="45">
        <v>0</v>
      </c>
      <c r="F35" s="46">
        <v>30274.22</v>
      </c>
      <c r="G35" s="46">
        <v>20000</v>
      </c>
      <c r="H35" s="46">
        <v>30000</v>
      </c>
      <c r="I35" s="46">
        <v>224000</v>
      </c>
      <c r="J35" s="46">
        <v>14000</v>
      </c>
      <c r="K35" s="46">
        <v>45000</v>
      </c>
      <c r="L35" s="46">
        <v>36597.97</v>
      </c>
      <c r="M35" s="46">
        <v>25000</v>
      </c>
      <c r="N35" s="46">
        <v>4200</v>
      </c>
      <c r="O35" s="46">
        <v>0</v>
      </c>
      <c r="P35" s="46">
        <v>11000</v>
      </c>
      <c r="Q35" s="46">
        <v>20000</v>
      </c>
      <c r="R35" s="46">
        <v>15000</v>
      </c>
      <c r="S35" s="46">
        <v>3000</v>
      </c>
      <c r="T35" s="46">
        <v>290000</v>
      </c>
      <c r="U35" s="46">
        <v>10778.89</v>
      </c>
      <c r="V35" s="46">
        <v>0</v>
      </c>
      <c r="W35" s="46">
        <f t="shared" si="0"/>
        <v>778851.08</v>
      </c>
    </row>
    <row r="36" spans="2:23" hidden="1" x14ac:dyDescent="0.25">
      <c r="B36" s="15"/>
      <c r="C36" s="16">
        <v>2462</v>
      </c>
      <c r="D36" s="17" t="s">
        <v>31</v>
      </c>
      <c r="E36" s="45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30000</v>
      </c>
      <c r="N36" s="46">
        <v>0</v>
      </c>
      <c r="O36" s="46">
        <v>0</v>
      </c>
      <c r="P36" s="46">
        <v>0</v>
      </c>
      <c r="Q36" s="46">
        <v>3000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f t="shared" si="0"/>
        <v>33000</v>
      </c>
    </row>
    <row r="37" spans="2:23" hidden="1" x14ac:dyDescent="0.25">
      <c r="B37" s="15"/>
      <c r="C37" s="16">
        <v>2471</v>
      </c>
      <c r="D37" s="17" t="s">
        <v>32</v>
      </c>
      <c r="E37" s="45">
        <v>0</v>
      </c>
      <c r="F37" s="46">
        <v>6815.63</v>
      </c>
      <c r="G37" s="46">
        <v>4000</v>
      </c>
      <c r="H37" s="46">
        <v>0</v>
      </c>
      <c r="I37" s="46">
        <v>36000</v>
      </c>
      <c r="J37" s="46">
        <v>0</v>
      </c>
      <c r="K37" s="46">
        <v>20000</v>
      </c>
      <c r="L37" s="46">
        <v>0</v>
      </c>
      <c r="M37" s="46">
        <v>25000</v>
      </c>
      <c r="N37" s="46">
        <v>0</v>
      </c>
      <c r="O37" s="46">
        <v>0</v>
      </c>
      <c r="P37" s="46">
        <v>10000</v>
      </c>
      <c r="Q37" s="46">
        <v>0</v>
      </c>
      <c r="R37" s="46">
        <v>0</v>
      </c>
      <c r="S37" s="46">
        <v>0</v>
      </c>
      <c r="T37" s="46">
        <v>96000</v>
      </c>
      <c r="U37" s="46">
        <v>5500</v>
      </c>
      <c r="V37" s="46">
        <v>0</v>
      </c>
      <c r="W37" s="46">
        <f t="shared" si="0"/>
        <v>203315.63</v>
      </c>
    </row>
    <row r="38" spans="2:23" hidden="1" x14ac:dyDescent="0.25">
      <c r="B38" s="15"/>
      <c r="C38" s="16">
        <v>2481</v>
      </c>
      <c r="D38" s="17" t="s">
        <v>33</v>
      </c>
      <c r="E38" s="45">
        <v>0</v>
      </c>
      <c r="F38" s="46">
        <v>0</v>
      </c>
      <c r="G38" s="46">
        <v>15000</v>
      </c>
      <c r="H38" s="46">
        <v>0</v>
      </c>
      <c r="I38" s="46">
        <v>36000</v>
      </c>
      <c r="J38" s="46">
        <v>0</v>
      </c>
      <c r="K38" s="46">
        <v>0</v>
      </c>
      <c r="L38" s="46">
        <v>0</v>
      </c>
      <c r="M38" s="46">
        <v>0</v>
      </c>
      <c r="N38" s="46">
        <v>2600</v>
      </c>
      <c r="O38" s="46">
        <v>0</v>
      </c>
      <c r="P38" s="46">
        <v>0</v>
      </c>
      <c r="Q38" s="46">
        <v>42000</v>
      </c>
      <c r="R38" s="46">
        <v>68000</v>
      </c>
      <c r="S38" s="46">
        <v>0</v>
      </c>
      <c r="T38" s="46">
        <v>0</v>
      </c>
      <c r="U38" s="46">
        <v>12000</v>
      </c>
      <c r="V38" s="46">
        <v>0</v>
      </c>
      <c r="W38" s="46">
        <f t="shared" si="0"/>
        <v>175600</v>
      </c>
    </row>
    <row r="39" spans="2:23" hidden="1" x14ac:dyDescent="0.25">
      <c r="B39" s="15"/>
      <c r="C39" s="16">
        <v>2491</v>
      </c>
      <c r="D39" s="17" t="s">
        <v>34</v>
      </c>
      <c r="E39" s="45">
        <v>0</v>
      </c>
      <c r="F39" s="46">
        <v>40467.68</v>
      </c>
      <c r="G39" s="46">
        <v>20000</v>
      </c>
      <c r="H39" s="46">
        <v>0</v>
      </c>
      <c r="I39" s="46">
        <v>123000</v>
      </c>
      <c r="J39" s="46">
        <v>0</v>
      </c>
      <c r="K39" s="46">
        <v>0</v>
      </c>
      <c r="L39" s="46">
        <v>73454.75</v>
      </c>
      <c r="M39" s="46">
        <v>0</v>
      </c>
      <c r="N39" s="46">
        <v>19600</v>
      </c>
      <c r="O39" s="46">
        <v>0</v>
      </c>
      <c r="P39" s="46">
        <v>20000</v>
      </c>
      <c r="Q39" s="46">
        <v>0</v>
      </c>
      <c r="R39" s="46">
        <v>51600</v>
      </c>
      <c r="S39" s="46">
        <v>0</v>
      </c>
      <c r="T39" s="46">
        <v>290000</v>
      </c>
      <c r="U39" s="46">
        <v>6273.04</v>
      </c>
      <c r="V39" s="46">
        <v>0</v>
      </c>
      <c r="W39" s="46">
        <f t="shared" si="0"/>
        <v>644395.47</v>
      </c>
    </row>
    <row r="40" spans="2:23" hidden="1" x14ac:dyDescent="0.25">
      <c r="B40" s="15"/>
      <c r="C40" s="16">
        <v>2511</v>
      </c>
      <c r="D40" s="17" t="s">
        <v>35</v>
      </c>
      <c r="E40" s="45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12000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7119.46</v>
      </c>
      <c r="V40" s="46">
        <v>0</v>
      </c>
      <c r="W40" s="46">
        <f t="shared" si="0"/>
        <v>19119.46</v>
      </c>
    </row>
    <row r="41" spans="2:23" hidden="1" x14ac:dyDescent="0.25">
      <c r="B41" s="15"/>
      <c r="C41" s="16">
        <v>2521</v>
      </c>
      <c r="D41" s="17" t="s">
        <v>36</v>
      </c>
      <c r="E41" s="45">
        <v>0</v>
      </c>
      <c r="F41" s="46">
        <v>40774.21</v>
      </c>
      <c r="G41" s="46">
        <v>6000</v>
      </c>
      <c r="H41" s="46">
        <v>0</v>
      </c>
      <c r="I41" s="46">
        <v>9600</v>
      </c>
      <c r="J41" s="46">
        <v>0</v>
      </c>
      <c r="K41" s="46">
        <v>0</v>
      </c>
      <c r="L41" s="46">
        <v>0</v>
      </c>
      <c r="M41" s="46">
        <v>3000</v>
      </c>
      <c r="N41" s="46">
        <v>6500</v>
      </c>
      <c r="O41" s="46">
        <v>0</v>
      </c>
      <c r="P41" s="46">
        <v>0</v>
      </c>
      <c r="Q41" s="46">
        <v>0</v>
      </c>
      <c r="R41" s="46">
        <v>12000</v>
      </c>
      <c r="S41" s="46">
        <v>0</v>
      </c>
      <c r="T41" s="46">
        <v>5000</v>
      </c>
      <c r="U41" s="46">
        <v>0</v>
      </c>
      <c r="V41" s="46">
        <v>0</v>
      </c>
      <c r="W41" s="46">
        <f t="shared" si="0"/>
        <v>82874.209999999992</v>
      </c>
    </row>
    <row r="42" spans="2:23" hidden="1" x14ac:dyDescent="0.25">
      <c r="B42" s="15"/>
      <c r="C42" s="16">
        <v>2531</v>
      </c>
      <c r="D42" s="17" t="s">
        <v>37</v>
      </c>
      <c r="E42" s="45">
        <v>0</v>
      </c>
      <c r="F42" s="46">
        <v>211600.64000000001</v>
      </c>
      <c r="G42" s="46">
        <v>20000</v>
      </c>
      <c r="H42" s="46">
        <v>15000</v>
      </c>
      <c r="I42" s="46">
        <v>12000</v>
      </c>
      <c r="J42" s="46">
        <v>0</v>
      </c>
      <c r="K42" s="46">
        <v>1000</v>
      </c>
      <c r="L42" s="46">
        <v>10000.040000000001</v>
      </c>
      <c r="M42" s="46">
        <v>7000</v>
      </c>
      <c r="N42" s="46">
        <v>3200</v>
      </c>
      <c r="O42" s="46">
        <v>0</v>
      </c>
      <c r="P42" s="46">
        <v>96000</v>
      </c>
      <c r="Q42" s="46">
        <v>900</v>
      </c>
      <c r="R42" s="46">
        <v>7000</v>
      </c>
      <c r="S42" s="46">
        <v>0</v>
      </c>
      <c r="T42" s="46">
        <v>25000</v>
      </c>
      <c r="U42" s="46">
        <v>6024.8</v>
      </c>
      <c r="V42" s="46">
        <v>0</v>
      </c>
      <c r="W42" s="46">
        <f t="shared" si="0"/>
        <v>414725.48</v>
      </c>
    </row>
    <row r="43" spans="2:23" hidden="1" x14ac:dyDescent="0.25">
      <c r="B43" s="15"/>
      <c r="C43" s="16">
        <v>2541</v>
      </c>
      <c r="D43" s="17" t="s">
        <v>38</v>
      </c>
      <c r="E43" s="45">
        <v>0</v>
      </c>
      <c r="F43" s="46">
        <v>0</v>
      </c>
      <c r="G43" s="46">
        <v>0</v>
      </c>
      <c r="H43" s="46">
        <v>20000</v>
      </c>
      <c r="I43" s="46">
        <v>0</v>
      </c>
      <c r="J43" s="46">
        <v>0</v>
      </c>
      <c r="K43" s="46">
        <v>2000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f t="shared" si="0"/>
        <v>22000</v>
      </c>
    </row>
    <row r="44" spans="2:23" hidden="1" x14ac:dyDescent="0.25">
      <c r="B44" s="15"/>
      <c r="C44" s="16">
        <v>2551</v>
      </c>
      <c r="D44" s="17" t="s">
        <v>39</v>
      </c>
      <c r="E44" s="45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3000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525000</v>
      </c>
      <c r="U44" s="46">
        <v>0</v>
      </c>
      <c r="V44" s="46">
        <v>0</v>
      </c>
      <c r="W44" s="46">
        <f t="shared" si="0"/>
        <v>528000</v>
      </c>
    </row>
    <row r="45" spans="2:23" hidden="1" x14ac:dyDescent="0.25">
      <c r="B45" s="15"/>
      <c r="C45" s="16">
        <v>2561</v>
      </c>
      <c r="D45" s="17" t="s">
        <v>40</v>
      </c>
      <c r="E45" s="45">
        <v>0</v>
      </c>
      <c r="F45" s="46">
        <v>304.5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5000</v>
      </c>
      <c r="R45" s="46">
        <v>2400</v>
      </c>
      <c r="S45" s="46">
        <v>0</v>
      </c>
      <c r="T45" s="46">
        <v>0</v>
      </c>
      <c r="U45" s="46">
        <v>0</v>
      </c>
      <c r="V45" s="46">
        <v>0</v>
      </c>
      <c r="W45" s="46">
        <f t="shared" si="0"/>
        <v>7704.5</v>
      </c>
    </row>
    <row r="46" spans="2:23" hidden="1" x14ac:dyDescent="0.25">
      <c r="B46" s="15"/>
      <c r="C46" s="16">
        <v>2591</v>
      </c>
      <c r="D46" s="17" t="s">
        <v>41</v>
      </c>
      <c r="E46" s="45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27000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f t="shared" si="0"/>
        <v>27000</v>
      </c>
    </row>
    <row r="47" spans="2:23" hidden="1" x14ac:dyDescent="0.25">
      <c r="B47" s="15"/>
      <c r="C47" s="16">
        <v>2611</v>
      </c>
      <c r="D47" s="17" t="s">
        <v>42</v>
      </c>
      <c r="E47" s="45">
        <v>120000</v>
      </c>
      <c r="F47" s="46">
        <v>193924.09</v>
      </c>
      <c r="G47" s="46">
        <v>150000</v>
      </c>
      <c r="H47" s="46">
        <v>148897</v>
      </c>
      <c r="I47" s="46">
        <v>540000</v>
      </c>
      <c r="J47" s="46">
        <v>1350000</v>
      </c>
      <c r="K47" s="46">
        <v>120000</v>
      </c>
      <c r="L47" s="46">
        <v>300000</v>
      </c>
      <c r="M47" s="46">
        <v>900000</v>
      </c>
      <c r="N47" s="46">
        <v>138000</v>
      </c>
      <c r="O47" s="46">
        <v>10500</v>
      </c>
      <c r="P47" s="46">
        <v>90000</v>
      </c>
      <c r="Q47" s="46">
        <v>25000</v>
      </c>
      <c r="R47" s="46">
        <v>201600</v>
      </c>
      <c r="S47" s="46">
        <v>24000</v>
      </c>
      <c r="T47" s="46">
        <v>424000</v>
      </c>
      <c r="U47" s="46">
        <v>36310.720000000001</v>
      </c>
      <c r="V47" s="46">
        <v>0</v>
      </c>
      <c r="W47" s="46">
        <f t="shared" si="0"/>
        <v>4772231.8099999996</v>
      </c>
    </row>
    <row r="48" spans="2:23" hidden="1" x14ac:dyDescent="0.25">
      <c r="B48" s="15"/>
      <c r="C48" s="16">
        <v>2612</v>
      </c>
      <c r="D48" s="17" t="s">
        <v>43</v>
      </c>
      <c r="E48" s="45">
        <v>0</v>
      </c>
      <c r="F48" s="46">
        <v>0</v>
      </c>
      <c r="G48" s="46">
        <v>0</v>
      </c>
      <c r="H48" s="46">
        <v>0</v>
      </c>
      <c r="I48" s="46">
        <v>30000</v>
      </c>
      <c r="J48" s="46">
        <v>0</v>
      </c>
      <c r="K48" s="46">
        <v>0</v>
      </c>
      <c r="L48" s="46">
        <v>0</v>
      </c>
      <c r="M48" s="46">
        <v>30000</v>
      </c>
      <c r="N48" s="46">
        <v>5500</v>
      </c>
      <c r="O48" s="46">
        <v>399.99</v>
      </c>
      <c r="P48" s="46">
        <v>0</v>
      </c>
      <c r="Q48" s="46">
        <v>1000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f t="shared" si="0"/>
        <v>66899.990000000005</v>
      </c>
    </row>
    <row r="49" spans="2:23" hidden="1" x14ac:dyDescent="0.25">
      <c r="B49" s="15"/>
      <c r="C49" s="16">
        <v>2621</v>
      </c>
      <c r="D49" s="17" t="s">
        <v>44</v>
      </c>
      <c r="E49" s="45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f t="shared" si="0"/>
        <v>0</v>
      </c>
    </row>
    <row r="50" spans="2:23" hidden="1" x14ac:dyDescent="0.25">
      <c r="B50" s="15"/>
      <c r="C50" s="16">
        <v>2711</v>
      </c>
      <c r="D50" s="17" t="s">
        <v>45</v>
      </c>
      <c r="E50" s="45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50000</v>
      </c>
      <c r="M50" s="46">
        <v>30000</v>
      </c>
      <c r="N50" s="46">
        <v>0</v>
      </c>
      <c r="O50" s="46">
        <v>0</v>
      </c>
      <c r="P50" s="46">
        <v>0</v>
      </c>
      <c r="Q50" s="46">
        <v>0</v>
      </c>
      <c r="R50" s="46">
        <v>10000</v>
      </c>
      <c r="S50" s="46">
        <v>0</v>
      </c>
      <c r="T50" s="46">
        <v>0</v>
      </c>
      <c r="U50" s="46">
        <v>0</v>
      </c>
      <c r="V50" s="46">
        <v>0</v>
      </c>
      <c r="W50" s="46">
        <f t="shared" si="0"/>
        <v>90000</v>
      </c>
    </row>
    <row r="51" spans="2:23" hidden="1" x14ac:dyDescent="0.25">
      <c r="B51" s="15"/>
      <c r="C51" s="16">
        <v>2712</v>
      </c>
      <c r="D51" s="17" t="s">
        <v>46</v>
      </c>
      <c r="E51" s="45">
        <v>0</v>
      </c>
      <c r="F51" s="46">
        <v>0</v>
      </c>
      <c r="G51" s="46">
        <v>150000</v>
      </c>
      <c r="H51" s="46">
        <v>0</v>
      </c>
      <c r="I51" s="46">
        <v>76000</v>
      </c>
      <c r="J51" s="46">
        <v>0</v>
      </c>
      <c r="K51" s="46">
        <v>0</v>
      </c>
      <c r="L51" s="46">
        <v>0</v>
      </c>
      <c r="M51" s="46">
        <v>0</v>
      </c>
      <c r="N51" s="46">
        <v>12000</v>
      </c>
      <c r="O51" s="46">
        <v>0</v>
      </c>
      <c r="P51" s="46">
        <v>0</v>
      </c>
      <c r="Q51" s="46">
        <v>3000</v>
      </c>
      <c r="R51" s="46">
        <v>0</v>
      </c>
      <c r="S51" s="46">
        <v>0</v>
      </c>
      <c r="T51" s="46">
        <v>490000</v>
      </c>
      <c r="U51" s="46">
        <v>39069.769999999997</v>
      </c>
      <c r="V51" s="46">
        <v>0</v>
      </c>
      <c r="W51" s="46">
        <f t="shared" si="0"/>
        <v>770069.77</v>
      </c>
    </row>
    <row r="52" spans="2:23" hidden="1" x14ac:dyDescent="0.25">
      <c r="B52" s="15"/>
      <c r="C52" s="16">
        <v>2721</v>
      </c>
      <c r="D52" s="17" t="s">
        <v>47</v>
      </c>
      <c r="E52" s="45">
        <v>0</v>
      </c>
      <c r="F52" s="46">
        <v>28876.35</v>
      </c>
      <c r="G52" s="46">
        <v>8000</v>
      </c>
      <c r="H52" s="46">
        <v>0</v>
      </c>
      <c r="I52" s="46">
        <v>0</v>
      </c>
      <c r="J52" s="46">
        <v>0</v>
      </c>
      <c r="K52" s="46">
        <v>9000</v>
      </c>
      <c r="L52" s="46">
        <v>0</v>
      </c>
      <c r="M52" s="46">
        <v>30000</v>
      </c>
      <c r="N52" s="46">
        <v>2500</v>
      </c>
      <c r="O52" s="46">
        <v>0</v>
      </c>
      <c r="P52" s="46">
        <v>0</v>
      </c>
      <c r="Q52" s="46">
        <v>5000</v>
      </c>
      <c r="R52" s="46">
        <v>0</v>
      </c>
      <c r="S52" s="46">
        <v>0</v>
      </c>
      <c r="T52" s="46">
        <v>75000</v>
      </c>
      <c r="U52" s="46">
        <v>10748.84</v>
      </c>
      <c r="V52" s="46">
        <v>0</v>
      </c>
      <c r="W52" s="46">
        <f t="shared" si="0"/>
        <v>169125.19</v>
      </c>
    </row>
    <row r="53" spans="2:23" hidden="1" x14ac:dyDescent="0.25">
      <c r="B53" s="15"/>
      <c r="C53" s="16">
        <v>2731</v>
      </c>
      <c r="D53" s="17" t="s">
        <v>48</v>
      </c>
      <c r="E53" s="45">
        <v>0</v>
      </c>
      <c r="F53" s="46">
        <v>22706.65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310000</v>
      </c>
      <c r="U53" s="46">
        <v>0</v>
      </c>
      <c r="V53" s="46">
        <v>0</v>
      </c>
      <c r="W53" s="46">
        <f t="shared" si="0"/>
        <v>332706.65000000002</v>
      </c>
    </row>
    <row r="54" spans="2:23" hidden="1" x14ac:dyDescent="0.25">
      <c r="B54" s="15"/>
      <c r="C54" s="16">
        <v>2741</v>
      </c>
      <c r="D54" s="17" t="s">
        <v>49</v>
      </c>
      <c r="E54" s="45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2000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f t="shared" si="0"/>
        <v>2000</v>
      </c>
    </row>
    <row r="55" spans="2:23" hidden="1" x14ac:dyDescent="0.25">
      <c r="B55" s="15"/>
      <c r="C55" s="16">
        <v>2751</v>
      </c>
      <c r="D55" s="17" t="s">
        <v>50</v>
      </c>
      <c r="E55" s="45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3000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6">
        <f t="shared" si="0"/>
        <v>3000</v>
      </c>
    </row>
    <row r="56" spans="2:23" hidden="1" x14ac:dyDescent="0.25">
      <c r="B56" s="15"/>
      <c r="C56" s="16">
        <v>2811</v>
      </c>
      <c r="D56" s="17" t="s">
        <v>51</v>
      </c>
      <c r="E56" s="45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  <c r="W56" s="46">
        <f t="shared" si="0"/>
        <v>0</v>
      </c>
    </row>
    <row r="57" spans="2:23" hidden="1" x14ac:dyDescent="0.25">
      <c r="B57" s="15"/>
      <c r="C57" s="16">
        <v>2821</v>
      </c>
      <c r="D57" s="17" t="s">
        <v>52</v>
      </c>
      <c r="E57" s="45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f t="shared" si="0"/>
        <v>0</v>
      </c>
    </row>
    <row r="58" spans="2:23" hidden="1" x14ac:dyDescent="0.25">
      <c r="B58" s="15"/>
      <c r="C58" s="16">
        <v>2831</v>
      </c>
      <c r="D58" s="17" t="s">
        <v>53</v>
      </c>
      <c r="E58" s="45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46">
        <v>0</v>
      </c>
      <c r="W58" s="46">
        <f t="shared" si="0"/>
        <v>0</v>
      </c>
    </row>
    <row r="59" spans="2:23" hidden="1" x14ac:dyDescent="0.25">
      <c r="B59" s="15"/>
      <c r="C59" s="16">
        <v>2911</v>
      </c>
      <c r="D59" s="17" t="s">
        <v>54</v>
      </c>
      <c r="E59" s="45">
        <v>0</v>
      </c>
      <c r="F59" s="46">
        <v>23454.3</v>
      </c>
      <c r="G59" s="46">
        <v>1200</v>
      </c>
      <c r="H59" s="46">
        <v>0</v>
      </c>
      <c r="I59" s="46">
        <v>27000</v>
      </c>
      <c r="J59" s="46">
        <v>0</v>
      </c>
      <c r="K59" s="46">
        <v>2000</v>
      </c>
      <c r="L59" s="46">
        <v>10206.030000000001</v>
      </c>
      <c r="M59" s="46">
        <v>40000</v>
      </c>
      <c r="N59" s="46">
        <v>9600</v>
      </c>
      <c r="O59" s="46">
        <v>0</v>
      </c>
      <c r="P59" s="46">
        <v>0</v>
      </c>
      <c r="Q59" s="46">
        <v>3000</v>
      </c>
      <c r="R59" s="46">
        <v>18000</v>
      </c>
      <c r="S59" s="46">
        <v>1500</v>
      </c>
      <c r="T59" s="46">
        <v>19000</v>
      </c>
      <c r="U59" s="46">
        <v>3500</v>
      </c>
      <c r="V59" s="46">
        <v>0</v>
      </c>
      <c r="W59" s="46">
        <f t="shared" si="0"/>
        <v>158460.33000000002</v>
      </c>
    </row>
    <row r="60" spans="2:23" hidden="1" x14ac:dyDescent="0.25">
      <c r="B60" s="15"/>
      <c r="C60" s="16">
        <v>2921</v>
      </c>
      <c r="D60" s="17" t="s">
        <v>55</v>
      </c>
      <c r="E60" s="45">
        <v>0</v>
      </c>
      <c r="F60" s="46">
        <v>6142.51</v>
      </c>
      <c r="G60" s="46">
        <v>11000</v>
      </c>
      <c r="H60" s="46">
        <v>0</v>
      </c>
      <c r="I60" s="46">
        <v>36000</v>
      </c>
      <c r="J60" s="46">
        <v>0</v>
      </c>
      <c r="K60" s="46">
        <v>13000</v>
      </c>
      <c r="L60" s="46">
        <v>0</v>
      </c>
      <c r="M60" s="46">
        <v>0</v>
      </c>
      <c r="N60" s="46">
        <v>11600</v>
      </c>
      <c r="O60" s="46">
        <v>0</v>
      </c>
      <c r="P60" s="46">
        <v>22000</v>
      </c>
      <c r="Q60" s="46">
        <v>0</v>
      </c>
      <c r="R60" s="46">
        <v>4200</v>
      </c>
      <c r="S60" s="46">
        <v>1800</v>
      </c>
      <c r="T60" s="46">
        <v>340000</v>
      </c>
      <c r="U60" s="46">
        <v>5285</v>
      </c>
      <c r="V60" s="46">
        <v>0</v>
      </c>
      <c r="W60" s="46">
        <f t="shared" si="0"/>
        <v>451027.51</v>
      </c>
    </row>
    <row r="61" spans="2:23" ht="25.5" hidden="1" x14ac:dyDescent="0.25">
      <c r="B61" s="15"/>
      <c r="C61" s="16">
        <v>2931</v>
      </c>
      <c r="D61" s="17" t="s">
        <v>56</v>
      </c>
      <c r="E61" s="45">
        <v>0</v>
      </c>
      <c r="F61" s="46">
        <v>0</v>
      </c>
      <c r="G61" s="46">
        <v>1000</v>
      </c>
      <c r="H61" s="46">
        <v>0</v>
      </c>
      <c r="I61" s="46">
        <v>24000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9000</v>
      </c>
      <c r="S61" s="46">
        <v>0</v>
      </c>
      <c r="T61" s="46">
        <v>108500</v>
      </c>
      <c r="U61" s="46">
        <v>2261.6999999999998</v>
      </c>
      <c r="V61" s="46">
        <v>0</v>
      </c>
      <c r="W61" s="46">
        <f t="shared" si="0"/>
        <v>144761.70000000001</v>
      </c>
    </row>
    <row r="62" spans="2:23" ht="25.5" hidden="1" x14ac:dyDescent="0.25">
      <c r="B62" s="15"/>
      <c r="C62" s="16">
        <v>2941</v>
      </c>
      <c r="D62" s="17" t="s">
        <v>57</v>
      </c>
      <c r="E62" s="45">
        <v>0</v>
      </c>
      <c r="F62" s="46">
        <v>36148.449999999997</v>
      </c>
      <c r="G62" s="46">
        <v>8000</v>
      </c>
      <c r="H62" s="46">
        <v>15189</v>
      </c>
      <c r="I62" s="46">
        <v>36000</v>
      </c>
      <c r="J62" s="46">
        <v>15000</v>
      </c>
      <c r="K62" s="46">
        <v>60500</v>
      </c>
      <c r="L62" s="46">
        <v>0</v>
      </c>
      <c r="M62" s="46">
        <v>0</v>
      </c>
      <c r="N62" s="46">
        <v>12600</v>
      </c>
      <c r="O62" s="46">
        <v>0</v>
      </c>
      <c r="P62" s="46">
        <v>20000</v>
      </c>
      <c r="Q62" s="46">
        <v>10000</v>
      </c>
      <c r="R62" s="46">
        <v>22000</v>
      </c>
      <c r="S62" s="46">
        <v>0</v>
      </c>
      <c r="T62" s="46">
        <v>590000</v>
      </c>
      <c r="U62" s="46">
        <v>8000</v>
      </c>
      <c r="V62" s="46">
        <v>0</v>
      </c>
      <c r="W62" s="46">
        <f t="shared" si="0"/>
        <v>833437.45</v>
      </c>
    </row>
    <row r="63" spans="2:23" ht="25.5" hidden="1" x14ac:dyDescent="0.25">
      <c r="B63" s="15"/>
      <c r="C63" s="16">
        <v>2951</v>
      </c>
      <c r="D63" s="17" t="s">
        <v>58</v>
      </c>
      <c r="E63" s="45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  <c r="W63" s="46">
        <f t="shared" si="0"/>
        <v>0</v>
      </c>
    </row>
    <row r="64" spans="2:23" hidden="1" x14ac:dyDescent="0.25">
      <c r="B64" s="15"/>
      <c r="C64" s="16">
        <v>2961</v>
      </c>
      <c r="D64" s="17" t="s">
        <v>59</v>
      </c>
      <c r="E64" s="45">
        <v>0</v>
      </c>
      <c r="F64" s="46">
        <v>75000</v>
      </c>
      <c r="G64" s="46">
        <v>0</v>
      </c>
      <c r="H64" s="46">
        <v>0</v>
      </c>
      <c r="I64" s="46">
        <v>86500</v>
      </c>
      <c r="J64" s="46">
        <v>0</v>
      </c>
      <c r="K64" s="46">
        <v>0</v>
      </c>
      <c r="L64" s="46">
        <v>0</v>
      </c>
      <c r="M64" s="46">
        <v>450000</v>
      </c>
      <c r="N64" s="46">
        <v>13000</v>
      </c>
      <c r="O64" s="46">
        <v>2499.9899999999998</v>
      </c>
      <c r="P64" s="46">
        <v>0</v>
      </c>
      <c r="Q64" s="46">
        <v>0</v>
      </c>
      <c r="R64" s="46">
        <v>40000</v>
      </c>
      <c r="S64" s="46">
        <v>4000</v>
      </c>
      <c r="T64" s="46">
        <v>120000</v>
      </c>
      <c r="U64" s="46">
        <v>0</v>
      </c>
      <c r="V64" s="46">
        <v>0</v>
      </c>
      <c r="W64" s="46">
        <f t="shared" si="0"/>
        <v>790999.99</v>
      </c>
    </row>
    <row r="65" spans="2:23" hidden="1" x14ac:dyDescent="0.25">
      <c r="B65" s="15"/>
      <c r="C65" s="16">
        <v>2962</v>
      </c>
      <c r="D65" s="17" t="s">
        <v>60</v>
      </c>
      <c r="E65" s="45">
        <v>0</v>
      </c>
      <c r="F65" s="46">
        <v>0</v>
      </c>
      <c r="G65" s="46">
        <v>0</v>
      </c>
      <c r="H65" s="46">
        <v>0</v>
      </c>
      <c r="I65" s="46">
        <v>66000</v>
      </c>
      <c r="J65" s="46">
        <v>120000</v>
      </c>
      <c r="K65" s="46">
        <v>0</v>
      </c>
      <c r="L65" s="46">
        <v>0</v>
      </c>
      <c r="M65" s="46">
        <v>0</v>
      </c>
      <c r="N65" s="46">
        <v>8343</v>
      </c>
      <c r="O65" s="46">
        <v>0</v>
      </c>
      <c r="P65" s="46">
        <v>0</v>
      </c>
      <c r="Q65" s="46">
        <v>0</v>
      </c>
      <c r="R65" s="46">
        <v>0</v>
      </c>
      <c r="S65" s="46">
        <v>8000</v>
      </c>
      <c r="T65" s="46">
        <v>0</v>
      </c>
      <c r="U65" s="46">
        <v>14520</v>
      </c>
      <c r="V65" s="46">
        <v>0</v>
      </c>
      <c r="W65" s="46">
        <f t="shared" si="0"/>
        <v>216863</v>
      </c>
    </row>
    <row r="66" spans="2:23" ht="25.5" hidden="1" x14ac:dyDescent="0.25">
      <c r="B66" s="15"/>
      <c r="C66" s="16">
        <v>2971</v>
      </c>
      <c r="D66" s="17" t="s">
        <v>61</v>
      </c>
      <c r="E66" s="45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50000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f t="shared" si="0"/>
        <v>50000</v>
      </c>
    </row>
    <row r="67" spans="2:23" hidden="1" x14ac:dyDescent="0.25">
      <c r="B67" s="15"/>
      <c r="C67" s="16">
        <v>2981</v>
      </c>
      <c r="D67" s="17" t="s">
        <v>62</v>
      </c>
      <c r="E67" s="45">
        <v>0</v>
      </c>
      <c r="F67" s="46">
        <v>778.76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25000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f t="shared" si="0"/>
        <v>25778.76</v>
      </c>
    </row>
    <row r="68" spans="2:23" hidden="1" x14ac:dyDescent="0.25">
      <c r="B68" s="15"/>
      <c r="C68" s="16">
        <v>2991</v>
      </c>
      <c r="D68" s="17" t="s">
        <v>63</v>
      </c>
      <c r="E68" s="45">
        <v>0</v>
      </c>
      <c r="F68" s="46">
        <v>0</v>
      </c>
      <c r="G68" s="46">
        <v>3000</v>
      </c>
      <c r="H68" s="46">
        <v>0</v>
      </c>
      <c r="I68" s="46">
        <v>301720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4000</v>
      </c>
      <c r="S68" s="46">
        <v>0</v>
      </c>
      <c r="T68" s="46">
        <v>0</v>
      </c>
      <c r="U68" s="46">
        <v>0</v>
      </c>
      <c r="V68" s="46">
        <v>0</v>
      </c>
      <c r="W68" s="46">
        <f t="shared" si="0"/>
        <v>308720</v>
      </c>
    </row>
    <row r="69" spans="2:23" ht="29.25" customHeight="1" x14ac:dyDescent="0.25">
      <c r="B69" s="15"/>
      <c r="C69" s="33" t="s">
        <v>215</v>
      </c>
      <c r="D69" s="34" t="s">
        <v>218</v>
      </c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4">
        <f>SUM(W8:W68)</f>
        <v>23831202.339999996</v>
      </c>
    </row>
    <row r="70" spans="2:23" hidden="1" x14ac:dyDescent="0.25">
      <c r="B70" s="15"/>
      <c r="C70" s="16">
        <v>3111</v>
      </c>
      <c r="D70" s="17" t="s">
        <v>64</v>
      </c>
      <c r="E70" s="45">
        <v>50000</v>
      </c>
      <c r="F70" s="46">
        <v>1584153</v>
      </c>
      <c r="G70" s="46">
        <v>420000</v>
      </c>
      <c r="H70" s="46">
        <v>0</v>
      </c>
      <c r="I70" s="46">
        <v>0</v>
      </c>
      <c r="J70" s="46">
        <v>540000</v>
      </c>
      <c r="K70" s="46">
        <v>180000</v>
      </c>
      <c r="L70" s="46">
        <v>1224621.04</v>
      </c>
      <c r="M70" s="46">
        <v>100000</v>
      </c>
      <c r="N70" s="46">
        <v>32800</v>
      </c>
      <c r="O70" s="46">
        <v>6000</v>
      </c>
      <c r="P70" s="46">
        <v>168000</v>
      </c>
      <c r="Q70" s="46">
        <v>0</v>
      </c>
      <c r="R70" s="46">
        <v>294000</v>
      </c>
      <c r="S70" s="46">
        <v>1260000</v>
      </c>
      <c r="T70" s="46">
        <v>0</v>
      </c>
      <c r="U70" s="46">
        <v>260000</v>
      </c>
      <c r="V70" s="46">
        <v>0</v>
      </c>
      <c r="W70" s="46">
        <f t="shared" si="0"/>
        <v>6119574.04</v>
      </c>
    </row>
    <row r="71" spans="2:23" hidden="1" x14ac:dyDescent="0.25">
      <c r="B71" s="15"/>
      <c r="C71" s="16">
        <v>3121</v>
      </c>
      <c r="D71" s="17" t="s">
        <v>65</v>
      </c>
      <c r="E71" s="45">
        <v>0</v>
      </c>
      <c r="F71" s="46">
        <v>1296739.19</v>
      </c>
      <c r="G71" s="46">
        <v>48000</v>
      </c>
      <c r="H71" s="46">
        <v>0</v>
      </c>
      <c r="I71" s="46">
        <v>61000</v>
      </c>
      <c r="J71" s="46">
        <v>0</v>
      </c>
      <c r="K71" s="46">
        <v>0</v>
      </c>
      <c r="L71" s="46">
        <v>25000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1000</v>
      </c>
      <c r="U71" s="46">
        <v>5000</v>
      </c>
      <c r="V71" s="46">
        <v>0</v>
      </c>
      <c r="W71" s="46">
        <f t="shared" si="0"/>
        <v>1436739.19</v>
      </c>
    </row>
    <row r="72" spans="2:23" hidden="1" x14ac:dyDescent="0.25">
      <c r="B72" s="15"/>
      <c r="C72" s="16">
        <v>3131</v>
      </c>
      <c r="D72" s="17" t="s">
        <v>66</v>
      </c>
      <c r="E72" s="45">
        <v>10000</v>
      </c>
      <c r="F72" s="46">
        <v>1444835.67</v>
      </c>
      <c r="G72" s="46">
        <v>15000</v>
      </c>
      <c r="H72" s="46">
        <v>0</v>
      </c>
      <c r="I72" s="46">
        <v>28800</v>
      </c>
      <c r="J72" s="46">
        <v>0</v>
      </c>
      <c r="K72" s="46">
        <v>600000</v>
      </c>
      <c r="L72" s="46">
        <v>267120</v>
      </c>
      <c r="M72" s="46">
        <v>9108</v>
      </c>
      <c r="N72" s="46">
        <v>5900</v>
      </c>
      <c r="O72" s="46">
        <v>3000</v>
      </c>
      <c r="P72" s="46">
        <v>15000</v>
      </c>
      <c r="Q72" s="46">
        <v>28000</v>
      </c>
      <c r="R72" s="46">
        <v>42000</v>
      </c>
      <c r="S72" s="46">
        <v>20000</v>
      </c>
      <c r="T72" s="46">
        <v>132000</v>
      </c>
      <c r="U72" s="46">
        <v>84000</v>
      </c>
      <c r="V72" s="46">
        <v>0</v>
      </c>
      <c r="W72" s="46">
        <f t="shared" si="0"/>
        <v>2704763.67</v>
      </c>
    </row>
    <row r="73" spans="2:23" hidden="1" x14ac:dyDescent="0.25">
      <c r="B73" s="15"/>
      <c r="C73" s="16">
        <v>3141</v>
      </c>
      <c r="D73" s="17" t="s">
        <v>67</v>
      </c>
      <c r="E73" s="45">
        <v>9588</v>
      </c>
      <c r="F73" s="46">
        <v>137730.54999999999</v>
      </c>
      <c r="G73" s="46">
        <v>0</v>
      </c>
      <c r="H73" s="46">
        <v>0</v>
      </c>
      <c r="I73" s="46">
        <v>0</v>
      </c>
      <c r="J73" s="46">
        <v>200000</v>
      </c>
      <c r="K73" s="46">
        <v>312504</v>
      </c>
      <c r="L73" s="46">
        <v>175908</v>
      </c>
      <c r="M73" s="46">
        <v>49032</v>
      </c>
      <c r="N73" s="46">
        <v>25400</v>
      </c>
      <c r="O73" s="46">
        <v>2400</v>
      </c>
      <c r="P73" s="46">
        <v>8832</v>
      </c>
      <c r="Q73" s="46">
        <v>0</v>
      </c>
      <c r="R73" s="46">
        <v>54000</v>
      </c>
      <c r="S73" s="46">
        <v>0</v>
      </c>
      <c r="T73" s="46">
        <v>734000</v>
      </c>
      <c r="U73" s="46">
        <v>28000</v>
      </c>
      <c r="V73" s="46">
        <v>0</v>
      </c>
      <c r="W73" s="46">
        <f t="shared" ref="W73:W136" si="1">SUM(E73:V73)</f>
        <v>1737394.55</v>
      </c>
    </row>
    <row r="74" spans="2:23" hidden="1" x14ac:dyDescent="0.25">
      <c r="B74" s="15"/>
      <c r="C74" s="16">
        <v>3151</v>
      </c>
      <c r="D74" s="17" t="s">
        <v>68</v>
      </c>
      <c r="E74" s="45">
        <v>0</v>
      </c>
      <c r="F74" s="46">
        <v>0</v>
      </c>
      <c r="G74" s="46">
        <v>54000</v>
      </c>
      <c r="H74" s="46">
        <v>0</v>
      </c>
      <c r="I74" s="46">
        <v>72000</v>
      </c>
      <c r="J74" s="46">
        <v>0</v>
      </c>
      <c r="K74" s="46">
        <v>15802.08</v>
      </c>
      <c r="L74" s="46">
        <v>0</v>
      </c>
      <c r="M74" s="46">
        <v>40000</v>
      </c>
      <c r="N74" s="46">
        <v>24000</v>
      </c>
      <c r="O74" s="46">
        <v>6000</v>
      </c>
      <c r="P74" s="46">
        <v>0</v>
      </c>
      <c r="Q74" s="46">
        <v>0</v>
      </c>
      <c r="R74" s="46">
        <v>26400</v>
      </c>
      <c r="S74" s="46">
        <v>0</v>
      </c>
      <c r="T74" s="46">
        <v>0</v>
      </c>
      <c r="U74" s="46">
        <v>0</v>
      </c>
      <c r="V74" s="46">
        <v>0</v>
      </c>
      <c r="W74" s="46">
        <f t="shared" si="1"/>
        <v>238202.08</v>
      </c>
    </row>
    <row r="75" spans="2:23" hidden="1" x14ac:dyDescent="0.25">
      <c r="B75" s="15"/>
      <c r="C75" s="16">
        <v>3161</v>
      </c>
      <c r="D75" s="17" t="s">
        <v>69</v>
      </c>
      <c r="E75" s="45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f t="shared" si="1"/>
        <v>0</v>
      </c>
    </row>
    <row r="76" spans="2:23" hidden="1" x14ac:dyDescent="0.25">
      <c r="B76" s="15"/>
      <c r="C76" s="16">
        <v>3171</v>
      </c>
      <c r="D76" s="17" t="s">
        <v>70</v>
      </c>
      <c r="E76" s="45">
        <v>9588</v>
      </c>
      <c r="F76" s="46">
        <v>0</v>
      </c>
      <c r="G76" s="46">
        <v>228000</v>
      </c>
      <c r="H76" s="46">
        <v>0</v>
      </c>
      <c r="I76" s="46">
        <v>27000</v>
      </c>
      <c r="J76" s="46">
        <v>0</v>
      </c>
      <c r="K76" s="46">
        <v>460056</v>
      </c>
      <c r="L76" s="46">
        <v>72800</v>
      </c>
      <c r="M76" s="46">
        <v>42000</v>
      </c>
      <c r="N76" s="46">
        <v>0</v>
      </c>
      <c r="O76" s="46">
        <v>0</v>
      </c>
      <c r="P76" s="46">
        <v>8376</v>
      </c>
      <c r="Q76" s="46">
        <v>0</v>
      </c>
      <c r="R76" s="46">
        <v>85000</v>
      </c>
      <c r="S76" s="46">
        <v>2004000</v>
      </c>
      <c r="T76" s="46">
        <v>11548</v>
      </c>
      <c r="U76" s="46">
        <v>25000</v>
      </c>
      <c r="V76" s="46">
        <v>0</v>
      </c>
      <c r="W76" s="46">
        <f t="shared" si="1"/>
        <v>2973368</v>
      </c>
    </row>
    <row r="77" spans="2:23" hidden="1" x14ac:dyDescent="0.25">
      <c r="B77" s="15"/>
      <c r="C77" s="16">
        <v>3181</v>
      </c>
      <c r="D77" s="17" t="s">
        <v>71</v>
      </c>
      <c r="E77" s="45">
        <v>200</v>
      </c>
      <c r="F77" s="46">
        <v>385</v>
      </c>
      <c r="G77" s="46">
        <v>6000</v>
      </c>
      <c r="H77" s="46">
        <v>0</v>
      </c>
      <c r="I77" s="46">
        <v>0</v>
      </c>
      <c r="J77" s="46">
        <v>0</v>
      </c>
      <c r="K77" s="46">
        <v>10000</v>
      </c>
      <c r="L77" s="46">
        <v>6100</v>
      </c>
      <c r="M77" s="46">
        <v>2500</v>
      </c>
      <c r="N77" s="46">
        <v>0</v>
      </c>
      <c r="O77" s="46">
        <v>0</v>
      </c>
      <c r="P77" s="46">
        <v>2400</v>
      </c>
      <c r="Q77" s="46">
        <v>0</v>
      </c>
      <c r="R77" s="46">
        <v>7200</v>
      </c>
      <c r="S77" s="46">
        <v>3600</v>
      </c>
      <c r="T77" s="46">
        <v>0</v>
      </c>
      <c r="U77" s="46">
        <v>2766.36</v>
      </c>
      <c r="V77" s="46">
        <v>0</v>
      </c>
      <c r="W77" s="46">
        <f t="shared" si="1"/>
        <v>41151.360000000001</v>
      </c>
    </row>
    <row r="78" spans="2:23" hidden="1" x14ac:dyDescent="0.25">
      <c r="B78" s="15"/>
      <c r="C78" s="16">
        <v>3182</v>
      </c>
      <c r="D78" s="17" t="s">
        <v>72</v>
      </c>
      <c r="E78" s="45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  <c r="W78" s="46">
        <f t="shared" si="1"/>
        <v>0</v>
      </c>
    </row>
    <row r="79" spans="2:23" hidden="1" x14ac:dyDescent="0.25">
      <c r="B79" s="15"/>
      <c r="C79" s="16">
        <v>3191</v>
      </c>
      <c r="D79" s="17" t="s">
        <v>73</v>
      </c>
      <c r="E79" s="45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  <c r="W79" s="46">
        <f t="shared" si="1"/>
        <v>0</v>
      </c>
    </row>
    <row r="80" spans="2:23" hidden="1" x14ac:dyDescent="0.25">
      <c r="B80" s="15"/>
      <c r="C80" s="16">
        <v>3211</v>
      </c>
      <c r="D80" s="17" t="s">
        <v>74</v>
      </c>
      <c r="E80" s="45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  <c r="W80" s="46">
        <f t="shared" si="1"/>
        <v>0</v>
      </c>
    </row>
    <row r="81" spans="2:23" hidden="1" x14ac:dyDescent="0.25">
      <c r="B81" s="15"/>
      <c r="C81" s="16">
        <v>3221</v>
      </c>
      <c r="D81" s="17" t="s">
        <v>75</v>
      </c>
      <c r="E81" s="45">
        <v>383217.6</v>
      </c>
      <c r="F81" s="46">
        <v>0</v>
      </c>
      <c r="G81" s="46">
        <v>0</v>
      </c>
      <c r="H81" s="46">
        <v>0</v>
      </c>
      <c r="I81" s="46">
        <v>552000</v>
      </c>
      <c r="J81" s="46">
        <v>2500000</v>
      </c>
      <c r="K81" s="46">
        <v>0</v>
      </c>
      <c r="L81" s="46">
        <v>0</v>
      </c>
      <c r="M81" s="46">
        <v>1200000</v>
      </c>
      <c r="N81" s="46">
        <v>0</v>
      </c>
      <c r="O81" s="46">
        <v>0</v>
      </c>
      <c r="P81" s="46">
        <v>720000</v>
      </c>
      <c r="Q81" s="46">
        <v>0</v>
      </c>
      <c r="R81" s="46">
        <v>0</v>
      </c>
      <c r="S81" s="46">
        <v>0</v>
      </c>
      <c r="T81" s="46">
        <v>908937.92</v>
      </c>
      <c r="U81" s="46">
        <v>0</v>
      </c>
      <c r="V81" s="46">
        <v>0</v>
      </c>
      <c r="W81" s="46">
        <f t="shared" si="1"/>
        <v>6264155.5199999996</v>
      </c>
    </row>
    <row r="82" spans="2:23" ht="25.5" hidden="1" x14ac:dyDescent="0.25">
      <c r="B82" s="15"/>
      <c r="C82" s="16">
        <v>3231</v>
      </c>
      <c r="D82" s="17" t="s">
        <v>76</v>
      </c>
      <c r="E82" s="45">
        <v>36000</v>
      </c>
      <c r="F82" s="46">
        <v>0</v>
      </c>
      <c r="G82" s="46">
        <v>50000</v>
      </c>
      <c r="H82" s="46">
        <v>0</v>
      </c>
      <c r="I82" s="46">
        <v>150000</v>
      </c>
      <c r="J82" s="46">
        <v>0</v>
      </c>
      <c r="K82" s="46">
        <v>0</v>
      </c>
      <c r="L82" s="46">
        <v>0</v>
      </c>
      <c r="M82" s="46">
        <v>150000</v>
      </c>
      <c r="N82" s="46">
        <v>36000</v>
      </c>
      <c r="O82" s="46">
        <v>4500</v>
      </c>
      <c r="P82" s="46">
        <v>30000</v>
      </c>
      <c r="Q82" s="46">
        <v>0</v>
      </c>
      <c r="R82" s="46">
        <v>0</v>
      </c>
      <c r="S82" s="46">
        <v>0</v>
      </c>
      <c r="T82" s="46">
        <v>0</v>
      </c>
      <c r="U82" s="46">
        <v>45376.66</v>
      </c>
      <c r="V82" s="46">
        <v>0</v>
      </c>
      <c r="W82" s="46">
        <f t="shared" si="1"/>
        <v>501876.66000000003</v>
      </c>
    </row>
    <row r="83" spans="2:23" hidden="1" x14ac:dyDescent="0.25">
      <c r="B83" s="15"/>
      <c r="C83" s="16">
        <v>3241</v>
      </c>
      <c r="D83" s="17" t="s">
        <v>77</v>
      </c>
      <c r="E83" s="45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f t="shared" si="1"/>
        <v>0</v>
      </c>
    </row>
    <row r="84" spans="2:23" hidden="1" x14ac:dyDescent="0.25">
      <c r="B84" s="15"/>
      <c r="C84" s="16">
        <v>3251</v>
      </c>
      <c r="D84" s="17" t="s">
        <v>78</v>
      </c>
      <c r="E84" s="45">
        <v>0</v>
      </c>
      <c r="F84" s="46">
        <v>0</v>
      </c>
      <c r="G84" s="46">
        <v>0</v>
      </c>
      <c r="H84" s="46">
        <v>0</v>
      </c>
      <c r="I84" s="46">
        <v>355000</v>
      </c>
      <c r="J84" s="46">
        <v>1200000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46">
        <v>0</v>
      </c>
      <c r="W84" s="46">
        <f t="shared" si="1"/>
        <v>1555000</v>
      </c>
    </row>
    <row r="85" spans="2:23" hidden="1" x14ac:dyDescent="0.25">
      <c r="B85" s="15"/>
      <c r="C85" s="16">
        <v>3261</v>
      </c>
      <c r="D85" s="17" t="s">
        <v>79</v>
      </c>
      <c r="E85" s="45">
        <v>0</v>
      </c>
      <c r="F85" s="46">
        <v>10150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f t="shared" si="1"/>
        <v>10150</v>
      </c>
    </row>
    <row r="86" spans="2:23" hidden="1" x14ac:dyDescent="0.25">
      <c r="B86" s="15"/>
      <c r="C86" s="16">
        <v>3271</v>
      </c>
      <c r="D86" s="17" t="s">
        <v>80</v>
      </c>
      <c r="E86" s="45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445749</v>
      </c>
      <c r="L86" s="46">
        <v>0</v>
      </c>
      <c r="M86" s="46">
        <v>0</v>
      </c>
      <c r="N86" s="46">
        <v>3500</v>
      </c>
      <c r="O86" s="46">
        <v>0</v>
      </c>
      <c r="P86" s="46">
        <v>18000</v>
      </c>
      <c r="Q86" s="46">
        <v>8000</v>
      </c>
      <c r="R86" s="46">
        <v>37000</v>
      </c>
      <c r="S86" s="46">
        <v>0</v>
      </c>
      <c r="T86" s="46">
        <v>0</v>
      </c>
      <c r="U86" s="46">
        <v>0</v>
      </c>
      <c r="V86" s="46">
        <v>0</v>
      </c>
      <c r="W86" s="46">
        <f t="shared" si="1"/>
        <v>512249</v>
      </c>
    </row>
    <row r="87" spans="2:23" hidden="1" x14ac:dyDescent="0.25">
      <c r="B87" s="15"/>
      <c r="C87" s="16">
        <v>3281</v>
      </c>
      <c r="D87" s="17" t="s">
        <v>81</v>
      </c>
      <c r="E87" s="45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46">
        <v>0</v>
      </c>
      <c r="V87" s="46">
        <v>0</v>
      </c>
      <c r="W87" s="46">
        <f t="shared" si="1"/>
        <v>0</v>
      </c>
    </row>
    <row r="88" spans="2:23" hidden="1" x14ac:dyDescent="0.25">
      <c r="B88" s="15"/>
      <c r="C88" s="16">
        <v>3291</v>
      </c>
      <c r="D88" s="17" t="s">
        <v>82</v>
      </c>
      <c r="E88" s="45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44000</v>
      </c>
      <c r="L88" s="46">
        <v>29000</v>
      </c>
      <c r="M88" s="46">
        <v>0</v>
      </c>
      <c r="N88" s="46">
        <v>0</v>
      </c>
      <c r="O88" s="46">
        <v>0</v>
      </c>
      <c r="P88" s="46">
        <v>15000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f t="shared" si="1"/>
        <v>88000</v>
      </c>
    </row>
    <row r="89" spans="2:23" hidden="1" x14ac:dyDescent="0.25">
      <c r="B89" s="15"/>
      <c r="C89" s="16">
        <v>3311</v>
      </c>
      <c r="D89" s="17" t="s">
        <v>83</v>
      </c>
      <c r="E89" s="45">
        <v>0</v>
      </c>
      <c r="F89" s="46">
        <v>300000</v>
      </c>
      <c r="G89" s="46">
        <v>100000</v>
      </c>
      <c r="H89" s="46">
        <v>0</v>
      </c>
      <c r="I89" s="46">
        <v>0</v>
      </c>
      <c r="J89" s="46">
        <v>0</v>
      </c>
      <c r="K89" s="46">
        <v>270000</v>
      </c>
      <c r="L89" s="46">
        <v>0</v>
      </c>
      <c r="M89" s="46">
        <v>0</v>
      </c>
      <c r="N89" s="46">
        <v>75000</v>
      </c>
      <c r="O89" s="46">
        <v>0</v>
      </c>
      <c r="P89" s="46">
        <v>0</v>
      </c>
      <c r="Q89" s="46">
        <v>69000</v>
      </c>
      <c r="R89" s="46">
        <v>65000</v>
      </c>
      <c r="S89" s="46">
        <v>1048909.57</v>
      </c>
      <c r="T89" s="46">
        <v>379000</v>
      </c>
      <c r="U89" s="46">
        <v>0</v>
      </c>
      <c r="V89" s="46">
        <v>0</v>
      </c>
      <c r="W89" s="46">
        <f t="shared" si="1"/>
        <v>2306909.5700000003</v>
      </c>
    </row>
    <row r="90" spans="2:23" ht="25.5" hidden="1" x14ac:dyDescent="0.25">
      <c r="B90" s="15"/>
      <c r="C90" s="16">
        <v>3321</v>
      </c>
      <c r="D90" s="17" t="s">
        <v>84</v>
      </c>
      <c r="E90" s="45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46">
        <v>0</v>
      </c>
      <c r="V90" s="46">
        <v>0</v>
      </c>
      <c r="W90" s="46">
        <f t="shared" si="1"/>
        <v>0</v>
      </c>
    </row>
    <row r="91" spans="2:23" ht="25.5" hidden="1" x14ac:dyDescent="0.25">
      <c r="B91" s="15"/>
      <c r="C91" s="16">
        <v>3331</v>
      </c>
      <c r="D91" s="17" t="s">
        <v>85</v>
      </c>
      <c r="E91" s="45">
        <v>0</v>
      </c>
      <c r="F91" s="46">
        <v>0</v>
      </c>
      <c r="G91" s="46">
        <v>60000</v>
      </c>
      <c r="H91" s="46">
        <v>0</v>
      </c>
      <c r="I91" s="46">
        <v>185000</v>
      </c>
      <c r="J91" s="46">
        <v>0</v>
      </c>
      <c r="K91" s="46">
        <v>135000</v>
      </c>
      <c r="L91" s="46">
        <v>0</v>
      </c>
      <c r="M91" s="46">
        <v>0</v>
      </c>
      <c r="N91" s="46">
        <v>132000</v>
      </c>
      <c r="O91" s="46">
        <v>0</v>
      </c>
      <c r="P91" s="46">
        <v>109560</v>
      </c>
      <c r="Q91" s="46">
        <v>0</v>
      </c>
      <c r="R91" s="46">
        <v>4000</v>
      </c>
      <c r="S91" s="46">
        <v>0</v>
      </c>
      <c r="T91" s="46">
        <v>0</v>
      </c>
      <c r="U91" s="46">
        <v>0</v>
      </c>
      <c r="V91" s="46">
        <v>0</v>
      </c>
      <c r="W91" s="46">
        <f t="shared" si="1"/>
        <v>625560</v>
      </c>
    </row>
    <row r="92" spans="2:23" hidden="1" x14ac:dyDescent="0.25">
      <c r="B92" s="15"/>
      <c r="C92" s="16">
        <v>3341</v>
      </c>
      <c r="D92" s="17" t="s">
        <v>86</v>
      </c>
      <c r="E92" s="45">
        <v>0</v>
      </c>
      <c r="F92" s="46">
        <v>300000</v>
      </c>
      <c r="G92" s="46">
        <v>5000</v>
      </c>
      <c r="H92" s="46">
        <v>0</v>
      </c>
      <c r="I92" s="46">
        <v>0</v>
      </c>
      <c r="J92" s="46">
        <v>0</v>
      </c>
      <c r="K92" s="46">
        <v>210000</v>
      </c>
      <c r="L92" s="46">
        <v>0</v>
      </c>
      <c r="M92" s="46">
        <v>20000</v>
      </c>
      <c r="N92" s="46">
        <v>17800</v>
      </c>
      <c r="O92" s="46">
        <v>0</v>
      </c>
      <c r="P92" s="46">
        <v>40600</v>
      </c>
      <c r="Q92" s="46">
        <v>15000</v>
      </c>
      <c r="R92" s="46">
        <v>20000</v>
      </c>
      <c r="S92" s="46">
        <v>0</v>
      </c>
      <c r="T92" s="46">
        <v>660000</v>
      </c>
      <c r="U92" s="46">
        <v>0</v>
      </c>
      <c r="V92" s="46">
        <v>0</v>
      </c>
      <c r="W92" s="46">
        <f t="shared" si="1"/>
        <v>1288400</v>
      </c>
    </row>
    <row r="93" spans="2:23" hidden="1" x14ac:dyDescent="0.25">
      <c r="B93" s="15"/>
      <c r="C93" s="16">
        <v>3351</v>
      </c>
      <c r="D93" s="17" t="s">
        <v>87</v>
      </c>
      <c r="E93" s="45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30000</v>
      </c>
      <c r="S93" s="46">
        <v>0</v>
      </c>
      <c r="T93" s="46">
        <v>0</v>
      </c>
      <c r="U93" s="46">
        <v>0</v>
      </c>
      <c r="V93" s="46">
        <v>0</v>
      </c>
      <c r="W93" s="46">
        <f t="shared" si="1"/>
        <v>30000</v>
      </c>
    </row>
    <row r="94" spans="2:23" hidden="1" x14ac:dyDescent="0.25">
      <c r="B94" s="15"/>
      <c r="C94" s="16">
        <v>3361</v>
      </c>
      <c r="D94" s="17" t="s">
        <v>88</v>
      </c>
      <c r="E94" s="45">
        <v>1200</v>
      </c>
      <c r="F94" s="46">
        <v>25819.31</v>
      </c>
      <c r="G94" s="46">
        <v>1200</v>
      </c>
      <c r="H94" s="46">
        <v>0</v>
      </c>
      <c r="I94" s="46">
        <v>0</v>
      </c>
      <c r="J94" s="46">
        <v>700000</v>
      </c>
      <c r="K94" s="46">
        <v>526000</v>
      </c>
      <c r="L94" s="46">
        <v>331984</v>
      </c>
      <c r="M94" s="46">
        <v>0</v>
      </c>
      <c r="N94" s="46">
        <v>8500</v>
      </c>
      <c r="O94" s="46">
        <v>0</v>
      </c>
      <c r="P94" s="46">
        <v>26499.919999999998</v>
      </c>
      <c r="Q94" s="46">
        <v>32000</v>
      </c>
      <c r="R94" s="46">
        <v>6000</v>
      </c>
      <c r="S94" s="46">
        <v>0</v>
      </c>
      <c r="T94" s="46">
        <v>30000</v>
      </c>
      <c r="U94" s="46">
        <v>0</v>
      </c>
      <c r="V94" s="46">
        <v>0</v>
      </c>
      <c r="W94" s="46">
        <f t="shared" si="1"/>
        <v>1689203.23</v>
      </c>
    </row>
    <row r="95" spans="2:23" hidden="1" x14ac:dyDescent="0.25">
      <c r="B95" s="15"/>
      <c r="C95" s="16">
        <v>3362</v>
      </c>
      <c r="D95" s="17" t="s">
        <v>89</v>
      </c>
      <c r="E95" s="45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0</v>
      </c>
      <c r="U95" s="46">
        <v>0</v>
      </c>
      <c r="V95" s="46">
        <v>0</v>
      </c>
      <c r="W95" s="46">
        <f t="shared" si="1"/>
        <v>0</v>
      </c>
    </row>
    <row r="96" spans="2:23" hidden="1" x14ac:dyDescent="0.25">
      <c r="B96" s="15"/>
      <c r="C96" s="16">
        <v>3363</v>
      </c>
      <c r="D96" s="17" t="s">
        <v>90</v>
      </c>
      <c r="E96" s="45">
        <v>0</v>
      </c>
      <c r="F96" s="46">
        <v>0</v>
      </c>
      <c r="G96" s="46">
        <v>0</v>
      </c>
      <c r="H96" s="46">
        <v>0</v>
      </c>
      <c r="I96" s="46">
        <v>130000</v>
      </c>
      <c r="J96" s="46">
        <v>6000</v>
      </c>
      <c r="K96" s="46">
        <v>0</v>
      </c>
      <c r="L96" s="46">
        <v>0</v>
      </c>
      <c r="M96" s="46">
        <v>0</v>
      </c>
      <c r="N96" s="46">
        <v>2500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46">
        <v>22221.360000000001</v>
      </c>
      <c r="V96" s="46">
        <v>0</v>
      </c>
      <c r="W96" s="46">
        <f t="shared" si="1"/>
        <v>160721.35999999999</v>
      </c>
    </row>
    <row r="97" spans="2:23" hidden="1" x14ac:dyDescent="0.25">
      <c r="B97" s="15"/>
      <c r="C97" s="16">
        <v>3364</v>
      </c>
      <c r="D97" s="17" t="s">
        <v>91</v>
      </c>
      <c r="E97" s="45">
        <v>7000</v>
      </c>
      <c r="F97" s="46">
        <v>0</v>
      </c>
      <c r="G97" s="46">
        <v>0</v>
      </c>
      <c r="H97" s="46">
        <v>0</v>
      </c>
      <c r="I97" s="46">
        <v>0</v>
      </c>
      <c r="J97" s="46">
        <v>500000</v>
      </c>
      <c r="K97" s="46">
        <v>0</v>
      </c>
      <c r="L97" s="46">
        <v>0</v>
      </c>
      <c r="M97" s="46">
        <v>0</v>
      </c>
      <c r="N97" s="46">
        <v>5200</v>
      </c>
      <c r="O97" s="46">
        <v>0</v>
      </c>
      <c r="P97" s="46">
        <v>18000</v>
      </c>
      <c r="Q97" s="46">
        <v>0</v>
      </c>
      <c r="R97" s="46">
        <v>0</v>
      </c>
      <c r="S97" s="46">
        <v>0</v>
      </c>
      <c r="T97" s="46">
        <v>0</v>
      </c>
      <c r="U97" s="46">
        <v>27628.65</v>
      </c>
      <c r="V97" s="46">
        <v>0</v>
      </c>
      <c r="W97" s="46">
        <f t="shared" si="1"/>
        <v>557828.65</v>
      </c>
    </row>
    <row r="98" spans="2:23" hidden="1" x14ac:dyDescent="0.25">
      <c r="B98" s="15"/>
      <c r="C98" s="16">
        <v>3371</v>
      </c>
      <c r="D98" s="17" t="s">
        <v>92</v>
      </c>
      <c r="E98" s="45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0</v>
      </c>
      <c r="U98" s="46">
        <v>0</v>
      </c>
      <c r="V98" s="46">
        <v>0</v>
      </c>
      <c r="W98" s="46">
        <f t="shared" si="1"/>
        <v>0</v>
      </c>
    </row>
    <row r="99" spans="2:23" hidden="1" x14ac:dyDescent="0.25">
      <c r="B99" s="15"/>
      <c r="C99" s="16">
        <v>3381</v>
      </c>
      <c r="D99" s="17" t="s">
        <v>93</v>
      </c>
      <c r="E99" s="45">
        <v>7000</v>
      </c>
      <c r="F99" s="46">
        <v>2488070</v>
      </c>
      <c r="G99" s="46">
        <v>900000</v>
      </c>
      <c r="H99" s="46">
        <v>2760000</v>
      </c>
      <c r="I99" s="46">
        <v>0</v>
      </c>
      <c r="J99" s="46">
        <v>250000</v>
      </c>
      <c r="K99" s="46">
        <v>1850752.32</v>
      </c>
      <c r="L99" s="46">
        <v>2250000</v>
      </c>
      <c r="M99" s="46">
        <v>0</v>
      </c>
      <c r="N99" s="46">
        <v>136600</v>
      </c>
      <c r="O99" s="46">
        <v>0</v>
      </c>
      <c r="P99" s="46">
        <v>252000</v>
      </c>
      <c r="Q99" s="46">
        <v>0</v>
      </c>
      <c r="R99" s="46">
        <v>420000</v>
      </c>
      <c r="S99" s="46">
        <v>300000</v>
      </c>
      <c r="T99" s="46">
        <v>142500</v>
      </c>
      <c r="U99" s="46">
        <v>0</v>
      </c>
      <c r="V99" s="46">
        <v>0</v>
      </c>
      <c r="W99" s="46">
        <f t="shared" si="1"/>
        <v>11756922.32</v>
      </c>
    </row>
    <row r="100" spans="2:23" hidden="1" x14ac:dyDescent="0.25">
      <c r="B100" s="15"/>
      <c r="C100" s="16">
        <v>3391</v>
      </c>
      <c r="D100" s="17" t="s">
        <v>94</v>
      </c>
      <c r="E100" s="45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150000</v>
      </c>
      <c r="K100" s="46">
        <v>871777.92</v>
      </c>
      <c r="L100" s="46">
        <v>0</v>
      </c>
      <c r="M100" s="46">
        <v>0</v>
      </c>
      <c r="N100" s="46">
        <v>0</v>
      </c>
      <c r="O100" s="46">
        <v>0</v>
      </c>
      <c r="P100" s="46">
        <v>1204436.8600000001</v>
      </c>
      <c r="Q100" s="46">
        <v>0</v>
      </c>
      <c r="R100" s="46">
        <v>30000</v>
      </c>
      <c r="S100" s="46">
        <v>0</v>
      </c>
      <c r="T100" s="46">
        <v>0</v>
      </c>
      <c r="U100" s="46">
        <v>85000</v>
      </c>
      <c r="V100" s="46">
        <v>0</v>
      </c>
      <c r="W100" s="46">
        <f t="shared" si="1"/>
        <v>2341214.7800000003</v>
      </c>
    </row>
    <row r="101" spans="2:23" hidden="1" x14ac:dyDescent="0.25">
      <c r="B101" s="15"/>
      <c r="C101" s="16">
        <v>3411</v>
      </c>
      <c r="D101" s="17" t="s">
        <v>95</v>
      </c>
      <c r="E101" s="45">
        <v>2400</v>
      </c>
      <c r="F101" s="46">
        <v>9085.1200000000008</v>
      </c>
      <c r="G101" s="46">
        <v>42000</v>
      </c>
      <c r="H101" s="46">
        <v>2200</v>
      </c>
      <c r="I101" s="46">
        <v>0</v>
      </c>
      <c r="J101" s="46">
        <v>60000</v>
      </c>
      <c r="K101" s="46">
        <v>44000</v>
      </c>
      <c r="L101" s="46">
        <v>0</v>
      </c>
      <c r="M101" s="46">
        <v>0</v>
      </c>
      <c r="N101" s="46">
        <v>14400</v>
      </c>
      <c r="O101" s="46">
        <v>0</v>
      </c>
      <c r="P101" s="46">
        <v>3600</v>
      </c>
      <c r="Q101" s="46">
        <v>3500</v>
      </c>
      <c r="R101" s="46">
        <v>4800</v>
      </c>
      <c r="S101" s="46">
        <v>260021.52</v>
      </c>
      <c r="T101" s="46">
        <v>996000</v>
      </c>
      <c r="U101" s="46">
        <v>17000</v>
      </c>
      <c r="V101" s="46">
        <v>0</v>
      </c>
      <c r="W101" s="46">
        <f t="shared" si="1"/>
        <v>1459006.6400000001</v>
      </c>
    </row>
    <row r="102" spans="2:23" hidden="1" x14ac:dyDescent="0.25">
      <c r="B102" s="15"/>
      <c r="C102" s="16">
        <v>3421</v>
      </c>
      <c r="D102" s="17" t="s">
        <v>96</v>
      </c>
      <c r="E102" s="45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f t="shared" si="1"/>
        <v>0</v>
      </c>
    </row>
    <row r="103" spans="2:23" hidden="1" x14ac:dyDescent="0.25">
      <c r="B103" s="15"/>
      <c r="C103" s="16">
        <v>3431</v>
      </c>
      <c r="D103" s="17" t="s">
        <v>97</v>
      </c>
      <c r="E103" s="45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0</v>
      </c>
      <c r="U103" s="46">
        <v>0</v>
      </c>
      <c r="V103" s="46">
        <v>0</v>
      </c>
      <c r="W103" s="46">
        <f t="shared" si="1"/>
        <v>0</v>
      </c>
    </row>
    <row r="104" spans="2:23" hidden="1" x14ac:dyDescent="0.25">
      <c r="B104" s="15"/>
      <c r="C104" s="16">
        <v>3441</v>
      </c>
      <c r="D104" s="17" t="s">
        <v>98</v>
      </c>
      <c r="E104" s="45">
        <v>0</v>
      </c>
      <c r="F104" s="46">
        <v>0</v>
      </c>
      <c r="G104" s="46">
        <v>75000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7100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1310000</v>
      </c>
      <c r="U104" s="46">
        <v>55000</v>
      </c>
      <c r="V104" s="46">
        <v>0</v>
      </c>
      <c r="W104" s="46">
        <f t="shared" si="1"/>
        <v>1447100</v>
      </c>
    </row>
    <row r="105" spans="2:23" hidden="1" x14ac:dyDescent="0.25">
      <c r="B105" s="15"/>
      <c r="C105" s="16">
        <v>3451</v>
      </c>
      <c r="D105" s="17" t="s">
        <v>99</v>
      </c>
      <c r="E105" s="45">
        <v>36420.58</v>
      </c>
      <c r="F105" s="46">
        <v>100000</v>
      </c>
      <c r="G105" s="46">
        <v>35000</v>
      </c>
      <c r="H105" s="46">
        <v>0</v>
      </c>
      <c r="I105" s="46">
        <v>135000</v>
      </c>
      <c r="J105" s="46">
        <v>285000</v>
      </c>
      <c r="K105" s="46">
        <v>218400</v>
      </c>
      <c r="L105" s="46">
        <v>900000</v>
      </c>
      <c r="M105" s="46">
        <v>450000</v>
      </c>
      <c r="N105" s="46">
        <v>21000</v>
      </c>
      <c r="O105" s="46">
        <v>4500</v>
      </c>
      <c r="P105" s="46">
        <v>0</v>
      </c>
      <c r="Q105" s="46">
        <v>15000</v>
      </c>
      <c r="R105" s="46">
        <v>160000</v>
      </c>
      <c r="S105" s="46">
        <v>70000</v>
      </c>
      <c r="T105" s="46">
        <v>0</v>
      </c>
      <c r="U105" s="46">
        <v>22000</v>
      </c>
      <c r="V105" s="46">
        <v>0</v>
      </c>
      <c r="W105" s="46">
        <f t="shared" si="1"/>
        <v>2452320.58</v>
      </c>
    </row>
    <row r="106" spans="2:23" hidden="1" x14ac:dyDescent="0.25">
      <c r="B106" s="15"/>
      <c r="C106" s="16">
        <v>3461</v>
      </c>
      <c r="D106" s="17" t="s">
        <v>100</v>
      </c>
      <c r="E106" s="45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46">
        <v>0</v>
      </c>
      <c r="V106" s="46">
        <v>0</v>
      </c>
      <c r="W106" s="46">
        <f t="shared" si="1"/>
        <v>0</v>
      </c>
    </row>
    <row r="107" spans="2:23" hidden="1" x14ac:dyDescent="0.25">
      <c r="B107" s="15"/>
      <c r="C107" s="16">
        <v>3471</v>
      </c>
      <c r="D107" s="17" t="s">
        <v>101</v>
      </c>
      <c r="E107" s="45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7000</v>
      </c>
      <c r="R107" s="46">
        <v>8000</v>
      </c>
      <c r="S107" s="46">
        <v>0</v>
      </c>
      <c r="T107" s="46">
        <v>0</v>
      </c>
      <c r="U107" s="46">
        <v>0</v>
      </c>
      <c r="V107" s="46">
        <v>0</v>
      </c>
      <c r="W107" s="46">
        <f t="shared" si="1"/>
        <v>15000</v>
      </c>
    </row>
    <row r="108" spans="2:23" hidden="1" x14ac:dyDescent="0.25">
      <c r="B108" s="15"/>
      <c r="C108" s="16">
        <v>3481</v>
      </c>
      <c r="D108" s="17" t="s">
        <v>102</v>
      </c>
      <c r="E108" s="45">
        <v>0</v>
      </c>
      <c r="F108" s="46">
        <v>0</v>
      </c>
      <c r="G108" s="46">
        <v>0</v>
      </c>
      <c r="H108" s="46">
        <v>0</v>
      </c>
      <c r="I108" s="46">
        <v>13800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46">
        <v>0</v>
      </c>
      <c r="V108" s="46">
        <v>0</v>
      </c>
      <c r="W108" s="46">
        <f t="shared" si="1"/>
        <v>13800</v>
      </c>
    </row>
    <row r="109" spans="2:23" hidden="1" x14ac:dyDescent="0.25">
      <c r="B109" s="15"/>
      <c r="C109" s="16">
        <v>3491</v>
      </c>
      <c r="D109" s="17" t="s">
        <v>103</v>
      </c>
      <c r="E109" s="45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0</v>
      </c>
      <c r="U109" s="46">
        <v>0</v>
      </c>
      <c r="V109" s="46">
        <v>0</v>
      </c>
      <c r="W109" s="46">
        <f t="shared" si="1"/>
        <v>0</v>
      </c>
    </row>
    <row r="110" spans="2:23" hidden="1" x14ac:dyDescent="0.25">
      <c r="B110" s="15"/>
      <c r="C110" s="16">
        <v>3511</v>
      </c>
      <c r="D110" s="17" t="s">
        <v>104</v>
      </c>
      <c r="E110" s="45">
        <v>0</v>
      </c>
      <c r="F110" s="46">
        <v>1176000</v>
      </c>
      <c r="G110" s="46">
        <v>200000</v>
      </c>
      <c r="H110" s="46">
        <v>0</v>
      </c>
      <c r="I110" s="46">
        <v>342070</v>
      </c>
      <c r="J110" s="46">
        <v>0</v>
      </c>
      <c r="K110" s="46">
        <v>3497437.19</v>
      </c>
      <c r="L110" s="46">
        <v>352234.29</v>
      </c>
      <c r="M110" s="46">
        <v>120000</v>
      </c>
      <c r="N110" s="46">
        <v>44000</v>
      </c>
      <c r="O110" s="46">
        <v>4350</v>
      </c>
      <c r="P110" s="46">
        <v>0</v>
      </c>
      <c r="Q110" s="46">
        <v>0</v>
      </c>
      <c r="R110" s="46">
        <v>91000</v>
      </c>
      <c r="S110" s="46">
        <v>1209392</v>
      </c>
      <c r="T110" s="46">
        <v>6238885.21</v>
      </c>
      <c r="U110" s="46">
        <v>15000</v>
      </c>
      <c r="V110" s="46">
        <v>0</v>
      </c>
      <c r="W110" s="46">
        <f t="shared" si="1"/>
        <v>13290368.689999999</v>
      </c>
    </row>
    <row r="111" spans="2:23" ht="25.5" hidden="1" x14ac:dyDescent="0.25">
      <c r="B111" s="15"/>
      <c r="C111" s="16">
        <v>3521</v>
      </c>
      <c r="D111" s="17" t="s">
        <v>105</v>
      </c>
      <c r="E111" s="45">
        <v>1500</v>
      </c>
      <c r="F111" s="46">
        <v>0</v>
      </c>
      <c r="G111" s="46">
        <v>160000</v>
      </c>
      <c r="H111" s="46">
        <v>0</v>
      </c>
      <c r="I111" s="46">
        <v>0</v>
      </c>
      <c r="J111" s="46">
        <v>0</v>
      </c>
      <c r="K111" s="46">
        <v>10000</v>
      </c>
      <c r="L111" s="46">
        <v>0</v>
      </c>
      <c r="M111" s="46">
        <v>0</v>
      </c>
      <c r="N111" s="46">
        <v>15000</v>
      </c>
      <c r="O111" s="46">
        <v>0</v>
      </c>
      <c r="P111" s="46">
        <v>14600</v>
      </c>
      <c r="Q111" s="46">
        <v>0</v>
      </c>
      <c r="R111" s="46">
        <v>24000</v>
      </c>
      <c r="S111" s="46">
        <v>0</v>
      </c>
      <c r="T111" s="46">
        <v>25000</v>
      </c>
      <c r="U111" s="46">
        <v>15636</v>
      </c>
      <c r="V111" s="46">
        <v>0</v>
      </c>
      <c r="W111" s="46">
        <f t="shared" si="1"/>
        <v>265736</v>
      </c>
    </row>
    <row r="112" spans="2:23" ht="25.5" hidden="1" x14ac:dyDescent="0.25">
      <c r="B112" s="15"/>
      <c r="C112" s="16">
        <v>3531</v>
      </c>
      <c r="D112" s="17" t="s">
        <v>106</v>
      </c>
      <c r="E112" s="45">
        <v>18000</v>
      </c>
      <c r="F112" s="46">
        <v>0</v>
      </c>
      <c r="G112" s="46">
        <v>30000</v>
      </c>
      <c r="H112" s="46">
        <v>0</v>
      </c>
      <c r="I112" s="46">
        <v>332054.37</v>
      </c>
      <c r="J112" s="46">
        <v>0</v>
      </c>
      <c r="K112" s="46">
        <v>638391</v>
      </c>
      <c r="L112" s="46">
        <v>95000</v>
      </c>
      <c r="M112" s="46">
        <v>0</v>
      </c>
      <c r="N112" s="46">
        <v>14000</v>
      </c>
      <c r="O112" s="46">
        <v>0</v>
      </c>
      <c r="P112" s="46">
        <v>0</v>
      </c>
      <c r="Q112" s="46">
        <v>0</v>
      </c>
      <c r="R112" s="46">
        <v>32000</v>
      </c>
      <c r="S112" s="46">
        <v>0</v>
      </c>
      <c r="T112" s="46">
        <v>4963176.870000001</v>
      </c>
      <c r="U112" s="46">
        <v>0</v>
      </c>
      <c r="V112" s="46">
        <v>0</v>
      </c>
      <c r="W112" s="46">
        <f t="shared" si="1"/>
        <v>6122622.2400000012</v>
      </c>
    </row>
    <row r="113" spans="2:23" ht="25.5" hidden="1" x14ac:dyDescent="0.25">
      <c r="B113" s="15"/>
      <c r="C113" s="16">
        <v>3541</v>
      </c>
      <c r="D113" s="17" t="s">
        <v>107</v>
      </c>
      <c r="E113" s="45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0</v>
      </c>
      <c r="U113" s="46">
        <v>0</v>
      </c>
      <c r="V113" s="46">
        <v>0</v>
      </c>
      <c r="W113" s="46">
        <f t="shared" si="1"/>
        <v>0</v>
      </c>
    </row>
    <row r="114" spans="2:23" hidden="1" x14ac:dyDescent="0.25">
      <c r="B114" s="15"/>
      <c r="C114" s="16">
        <v>3551</v>
      </c>
      <c r="D114" s="17" t="s">
        <v>108</v>
      </c>
      <c r="E114" s="45">
        <v>25400</v>
      </c>
      <c r="F114" s="46">
        <v>0</v>
      </c>
      <c r="G114" s="46">
        <v>50000</v>
      </c>
      <c r="H114" s="46">
        <v>0</v>
      </c>
      <c r="I114" s="46">
        <v>357933.17</v>
      </c>
      <c r="J114" s="46">
        <v>400000</v>
      </c>
      <c r="K114" s="46">
        <v>50000</v>
      </c>
      <c r="L114" s="46">
        <v>49518</v>
      </c>
      <c r="M114" s="46">
        <v>63000</v>
      </c>
      <c r="N114" s="46">
        <v>84000</v>
      </c>
      <c r="O114" s="46">
        <v>300</v>
      </c>
      <c r="P114" s="46">
        <v>0</v>
      </c>
      <c r="Q114" s="46">
        <v>0</v>
      </c>
      <c r="R114" s="46">
        <v>50000</v>
      </c>
      <c r="S114" s="46">
        <v>5000</v>
      </c>
      <c r="T114" s="46">
        <v>125000</v>
      </c>
      <c r="U114" s="46">
        <v>10000</v>
      </c>
      <c r="V114" s="46">
        <v>0</v>
      </c>
      <c r="W114" s="46">
        <f t="shared" si="1"/>
        <v>1270151.17</v>
      </c>
    </row>
    <row r="115" spans="2:23" hidden="1" x14ac:dyDescent="0.25">
      <c r="B115" s="15"/>
      <c r="C115" s="16">
        <v>3561</v>
      </c>
      <c r="D115" s="17" t="s">
        <v>109</v>
      </c>
      <c r="E115" s="45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34200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46">
        <v>0</v>
      </c>
      <c r="V115" s="46">
        <v>0</v>
      </c>
      <c r="W115" s="46">
        <f t="shared" si="1"/>
        <v>34200</v>
      </c>
    </row>
    <row r="116" spans="2:23" ht="25.5" hidden="1" x14ac:dyDescent="0.25">
      <c r="B116" s="15"/>
      <c r="C116" s="16">
        <v>3571</v>
      </c>
      <c r="D116" s="17" t="s">
        <v>110</v>
      </c>
      <c r="E116" s="45">
        <v>0</v>
      </c>
      <c r="F116" s="46">
        <v>0</v>
      </c>
      <c r="G116" s="46">
        <v>7800</v>
      </c>
      <c r="H116" s="46">
        <v>0</v>
      </c>
      <c r="I116" s="46">
        <v>0</v>
      </c>
      <c r="J116" s="46">
        <v>0</v>
      </c>
      <c r="K116" s="46">
        <v>70000</v>
      </c>
      <c r="L116" s="46">
        <v>15000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90000</v>
      </c>
      <c r="S116" s="46">
        <v>150000</v>
      </c>
      <c r="T116" s="46">
        <v>53000</v>
      </c>
      <c r="U116" s="46">
        <v>0</v>
      </c>
      <c r="V116" s="46">
        <v>0</v>
      </c>
      <c r="W116" s="46">
        <f t="shared" si="1"/>
        <v>385800</v>
      </c>
    </row>
    <row r="117" spans="2:23" hidden="1" x14ac:dyDescent="0.25">
      <c r="B117" s="15"/>
      <c r="C117" s="16">
        <v>3581</v>
      </c>
      <c r="D117" s="17" t="s">
        <v>111</v>
      </c>
      <c r="E117" s="45">
        <v>84000</v>
      </c>
      <c r="F117" s="46">
        <v>0</v>
      </c>
      <c r="G117" s="46">
        <v>360000</v>
      </c>
      <c r="H117" s="46">
        <v>310000</v>
      </c>
      <c r="I117" s="46">
        <v>1500</v>
      </c>
      <c r="J117" s="46">
        <v>0</v>
      </c>
      <c r="K117" s="46">
        <v>959628</v>
      </c>
      <c r="L117" s="46">
        <v>350000</v>
      </c>
      <c r="M117" s="46">
        <v>0</v>
      </c>
      <c r="N117" s="46">
        <v>91886</v>
      </c>
      <c r="O117" s="46">
        <v>0</v>
      </c>
      <c r="P117" s="46">
        <v>79080</v>
      </c>
      <c r="Q117" s="46">
        <v>0</v>
      </c>
      <c r="R117" s="46">
        <v>8000</v>
      </c>
      <c r="S117" s="46">
        <v>0</v>
      </c>
      <c r="T117" s="46">
        <v>20250</v>
      </c>
      <c r="U117" s="46">
        <v>2400</v>
      </c>
      <c r="V117" s="46">
        <v>0</v>
      </c>
      <c r="W117" s="46">
        <f t="shared" si="1"/>
        <v>2266744</v>
      </c>
    </row>
    <row r="118" spans="2:23" hidden="1" x14ac:dyDescent="0.25">
      <c r="B118" s="15"/>
      <c r="C118" s="16">
        <v>3591</v>
      </c>
      <c r="D118" s="17" t="s">
        <v>112</v>
      </c>
      <c r="E118" s="45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750600</v>
      </c>
      <c r="L118" s="46">
        <v>676306.4</v>
      </c>
      <c r="M118" s="46">
        <v>0</v>
      </c>
      <c r="N118" s="46">
        <v>8200</v>
      </c>
      <c r="O118" s="46">
        <v>0</v>
      </c>
      <c r="P118" s="46">
        <v>10000</v>
      </c>
      <c r="Q118" s="46">
        <v>0</v>
      </c>
      <c r="R118" s="46">
        <v>6000</v>
      </c>
      <c r="S118" s="46">
        <v>0</v>
      </c>
      <c r="T118" s="46">
        <v>1800</v>
      </c>
      <c r="U118" s="46">
        <v>12000</v>
      </c>
      <c r="V118" s="46">
        <v>0</v>
      </c>
      <c r="W118" s="46">
        <f t="shared" si="1"/>
        <v>1464906.4</v>
      </c>
    </row>
    <row r="119" spans="2:23" ht="25.5" hidden="1" x14ac:dyDescent="0.25">
      <c r="B119" s="15"/>
      <c r="C119" s="16">
        <v>3611</v>
      </c>
      <c r="D119" s="17" t="s">
        <v>113</v>
      </c>
      <c r="E119" s="45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20000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60000</v>
      </c>
      <c r="S119" s="46">
        <v>0</v>
      </c>
      <c r="T119" s="46">
        <v>0</v>
      </c>
      <c r="U119" s="46">
        <v>0</v>
      </c>
      <c r="V119" s="46">
        <v>0</v>
      </c>
      <c r="W119" s="46">
        <f t="shared" si="1"/>
        <v>80000</v>
      </c>
    </row>
    <row r="120" spans="2:23" ht="25.5" hidden="1" x14ac:dyDescent="0.25">
      <c r="B120" s="15"/>
      <c r="C120" s="16">
        <v>3621</v>
      </c>
      <c r="D120" s="17" t="s">
        <v>114</v>
      </c>
      <c r="E120" s="45">
        <v>0</v>
      </c>
      <c r="F120" s="46">
        <v>0</v>
      </c>
      <c r="G120" s="46">
        <v>10000</v>
      </c>
      <c r="H120" s="46">
        <v>0</v>
      </c>
      <c r="I120" s="46">
        <v>0</v>
      </c>
      <c r="J120" s="46">
        <v>0</v>
      </c>
      <c r="K120" s="46">
        <v>80000</v>
      </c>
      <c r="L120" s="46">
        <v>78226.38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0</v>
      </c>
      <c r="U120" s="46">
        <v>0</v>
      </c>
      <c r="V120" s="46">
        <v>0</v>
      </c>
      <c r="W120" s="46">
        <f t="shared" si="1"/>
        <v>168226.38</v>
      </c>
    </row>
    <row r="121" spans="2:23" ht="25.5" hidden="1" x14ac:dyDescent="0.25">
      <c r="B121" s="15"/>
      <c r="C121" s="16">
        <v>3631</v>
      </c>
      <c r="D121" s="17" t="s">
        <v>115</v>
      </c>
      <c r="E121" s="45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0</v>
      </c>
      <c r="U121" s="46">
        <v>0</v>
      </c>
      <c r="V121" s="46">
        <v>0</v>
      </c>
      <c r="W121" s="46">
        <f t="shared" si="1"/>
        <v>0</v>
      </c>
    </row>
    <row r="122" spans="2:23" hidden="1" x14ac:dyDescent="0.25">
      <c r="B122" s="15"/>
      <c r="C122" s="16">
        <v>3632</v>
      </c>
      <c r="D122" s="17" t="s">
        <v>116</v>
      </c>
      <c r="E122" s="45">
        <v>0</v>
      </c>
      <c r="F122" s="46">
        <v>0</v>
      </c>
      <c r="G122" s="46">
        <v>250000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46">
        <v>70000</v>
      </c>
      <c r="V122" s="46">
        <v>0</v>
      </c>
      <c r="W122" s="46">
        <f t="shared" si="1"/>
        <v>320000</v>
      </c>
    </row>
    <row r="123" spans="2:23" hidden="1" x14ac:dyDescent="0.25">
      <c r="B123" s="15"/>
      <c r="C123" s="16">
        <v>3641</v>
      </c>
      <c r="D123" s="17" t="s">
        <v>117</v>
      </c>
      <c r="E123" s="45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0</v>
      </c>
      <c r="U123" s="46">
        <v>0</v>
      </c>
      <c r="V123" s="46">
        <v>0</v>
      </c>
      <c r="W123" s="46">
        <f t="shared" si="1"/>
        <v>0</v>
      </c>
    </row>
    <row r="124" spans="2:23" hidden="1" x14ac:dyDescent="0.25">
      <c r="B124" s="15"/>
      <c r="C124" s="16">
        <v>3651</v>
      </c>
      <c r="D124" s="17" t="s">
        <v>118</v>
      </c>
      <c r="E124" s="45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46">
        <v>0</v>
      </c>
      <c r="V124" s="46">
        <v>0</v>
      </c>
      <c r="W124" s="46">
        <f t="shared" si="1"/>
        <v>0</v>
      </c>
    </row>
    <row r="125" spans="2:23" ht="25.5" hidden="1" x14ac:dyDescent="0.25">
      <c r="B125" s="15"/>
      <c r="C125" s="16">
        <v>3661</v>
      </c>
      <c r="D125" s="17" t="s">
        <v>119</v>
      </c>
      <c r="E125" s="45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0</v>
      </c>
      <c r="U125" s="46">
        <v>0</v>
      </c>
      <c r="V125" s="46">
        <v>0</v>
      </c>
      <c r="W125" s="46">
        <f t="shared" si="1"/>
        <v>0</v>
      </c>
    </row>
    <row r="126" spans="2:23" hidden="1" x14ac:dyDescent="0.25">
      <c r="B126" s="15"/>
      <c r="C126" s="16">
        <v>3691</v>
      </c>
      <c r="D126" s="17" t="s">
        <v>120</v>
      </c>
      <c r="E126" s="45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0</v>
      </c>
      <c r="U126" s="46">
        <v>0</v>
      </c>
      <c r="V126" s="46">
        <v>0</v>
      </c>
      <c r="W126" s="46">
        <f t="shared" si="1"/>
        <v>0</v>
      </c>
    </row>
    <row r="127" spans="2:23" hidden="1" x14ac:dyDescent="0.25">
      <c r="B127" s="15"/>
      <c r="C127" s="16">
        <v>3711</v>
      </c>
      <c r="D127" s="17" t="s">
        <v>121</v>
      </c>
      <c r="E127" s="45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30000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9000</v>
      </c>
      <c r="S127" s="46">
        <v>0</v>
      </c>
      <c r="T127" s="46">
        <v>0</v>
      </c>
      <c r="U127" s="46">
        <v>0</v>
      </c>
      <c r="V127" s="46">
        <v>0</v>
      </c>
      <c r="W127" s="46">
        <f t="shared" si="1"/>
        <v>39000</v>
      </c>
    </row>
    <row r="128" spans="2:23" hidden="1" x14ac:dyDescent="0.25">
      <c r="B128" s="15"/>
      <c r="C128" s="16">
        <v>3721</v>
      </c>
      <c r="D128" s="17" t="s">
        <v>122</v>
      </c>
      <c r="E128" s="45">
        <v>2500</v>
      </c>
      <c r="F128" s="46">
        <v>12983.5</v>
      </c>
      <c r="G128" s="46">
        <v>12000</v>
      </c>
      <c r="H128" s="46">
        <v>0</v>
      </c>
      <c r="I128" s="46">
        <v>300000</v>
      </c>
      <c r="J128" s="46">
        <v>0</v>
      </c>
      <c r="K128" s="46">
        <v>9000</v>
      </c>
      <c r="L128" s="46">
        <v>25000</v>
      </c>
      <c r="M128" s="46">
        <v>15000</v>
      </c>
      <c r="N128" s="46">
        <v>24614</v>
      </c>
      <c r="O128" s="46">
        <v>1000.03</v>
      </c>
      <c r="P128" s="46">
        <v>54000</v>
      </c>
      <c r="Q128" s="46">
        <v>5000</v>
      </c>
      <c r="R128" s="46">
        <v>3600</v>
      </c>
      <c r="S128" s="46">
        <v>1800</v>
      </c>
      <c r="T128" s="46">
        <v>350000</v>
      </c>
      <c r="U128" s="46">
        <v>1700</v>
      </c>
      <c r="V128" s="46">
        <v>0</v>
      </c>
      <c r="W128" s="46">
        <f t="shared" si="1"/>
        <v>818197.53</v>
      </c>
    </row>
    <row r="129" spans="2:23" hidden="1" x14ac:dyDescent="0.25">
      <c r="B129" s="15"/>
      <c r="C129" s="16">
        <v>3731</v>
      </c>
      <c r="D129" s="17" t="s">
        <v>123</v>
      </c>
      <c r="E129" s="45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0</v>
      </c>
      <c r="U129" s="46">
        <v>0</v>
      </c>
      <c r="V129" s="46">
        <v>0</v>
      </c>
      <c r="W129" s="46">
        <f t="shared" si="1"/>
        <v>0</v>
      </c>
    </row>
    <row r="130" spans="2:23" hidden="1" x14ac:dyDescent="0.25">
      <c r="B130" s="15"/>
      <c r="C130" s="16">
        <v>3741</v>
      </c>
      <c r="D130" s="17" t="s">
        <v>124</v>
      </c>
      <c r="E130" s="45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0</v>
      </c>
      <c r="U130" s="46">
        <v>0</v>
      </c>
      <c r="V130" s="46">
        <v>0</v>
      </c>
      <c r="W130" s="46">
        <f t="shared" si="1"/>
        <v>0</v>
      </c>
    </row>
    <row r="131" spans="2:23" hidden="1" x14ac:dyDescent="0.25">
      <c r="B131" s="15"/>
      <c r="C131" s="16">
        <v>3751</v>
      </c>
      <c r="D131" s="17" t="s">
        <v>125</v>
      </c>
      <c r="E131" s="45">
        <v>16100</v>
      </c>
      <c r="F131" s="46">
        <v>92636.39</v>
      </c>
      <c r="G131" s="46">
        <v>30000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40000</v>
      </c>
      <c r="N131" s="46">
        <v>42000</v>
      </c>
      <c r="O131" s="46">
        <v>1250</v>
      </c>
      <c r="P131" s="46">
        <v>12000</v>
      </c>
      <c r="Q131" s="46">
        <v>8000</v>
      </c>
      <c r="R131" s="46">
        <v>42000</v>
      </c>
      <c r="S131" s="46">
        <v>1800</v>
      </c>
      <c r="T131" s="46">
        <v>168000</v>
      </c>
      <c r="U131" s="46">
        <v>2200</v>
      </c>
      <c r="V131" s="46">
        <v>0</v>
      </c>
      <c r="W131" s="46">
        <f t="shared" si="1"/>
        <v>455986.39</v>
      </c>
    </row>
    <row r="132" spans="2:23" hidden="1" x14ac:dyDescent="0.25">
      <c r="B132" s="15"/>
      <c r="C132" s="16">
        <v>3752</v>
      </c>
      <c r="D132" s="17" t="s">
        <v>126</v>
      </c>
      <c r="E132" s="45">
        <v>0</v>
      </c>
      <c r="F132" s="46">
        <v>0</v>
      </c>
      <c r="G132" s="46">
        <v>30000</v>
      </c>
      <c r="H132" s="46">
        <v>0</v>
      </c>
      <c r="I132" s="46">
        <v>4000</v>
      </c>
      <c r="J132" s="46">
        <v>0</v>
      </c>
      <c r="K132" s="46">
        <v>117000</v>
      </c>
      <c r="L132" s="46">
        <v>52043.37</v>
      </c>
      <c r="M132" s="46">
        <v>120000</v>
      </c>
      <c r="N132" s="46">
        <v>34400</v>
      </c>
      <c r="O132" s="46">
        <v>0</v>
      </c>
      <c r="P132" s="46">
        <v>40473.72</v>
      </c>
      <c r="Q132" s="46">
        <v>5000</v>
      </c>
      <c r="R132" s="46">
        <v>0</v>
      </c>
      <c r="S132" s="46">
        <v>6000</v>
      </c>
      <c r="T132" s="46">
        <v>0</v>
      </c>
      <c r="U132" s="46">
        <v>420000</v>
      </c>
      <c r="V132" s="46">
        <v>0</v>
      </c>
      <c r="W132" s="46">
        <f t="shared" si="1"/>
        <v>828917.09</v>
      </c>
    </row>
    <row r="133" spans="2:23" hidden="1" x14ac:dyDescent="0.25">
      <c r="B133" s="15"/>
      <c r="C133" s="16">
        <v>3761</v>
      </c>
      <c r="D133" s="17" t="s">
        <v>127</v>
      </c>
      <c r="E133" s="45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10000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0</v>
      </c>
      <c r="U133" s="46">
        <v>0</v>
      </c>
      <c r="V133" s="46">
        <v>0</v>
      </c>
      <c r="W133" s="46">
        <f t="shared" si="1"/>
        <v>10000</v>
      </c>
    </row>
    <row r="134" spans="2:23" hidden="1" x14ac:dyDescent="0.25">
      <c r="B134" s="15"/>
      <c r="C134" s="16">
        <v>3771</v>
      </c>
      <c r="D134" s="17" t="s">
        <v>128</v>
      </c>
      <c r="E134" s="45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46">
        <v>0</v>
      </c>
      <c r="V134" s="46">
        <v>0</v>
      </c>
      <c r="W134" s="46">
        <f t="shared" si="1"/>
        <v>0</v>
      </c>
    </row>
    <row r="135" spans="2:23" hidden="1" x14ac:dyDescent="0.25">
      <c r="B135" s="15"/>
      <c r="C135" s="16">
        <v>3781</v>
      </c>
      <c r="D135" s="17" t="s">
        <v>129</v>
      </c>
      <c r="E135" s="45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46">
        <v>0</v>
      </c>
      <c r="V135" s="46">
        <v>0</v>
      </c>
      <c r="W135" s="46">
        <f t="shared" si="1"/>
        <v>0</v>
      </c>
    </row>
    <row r="136" spans="2:23" hidden="1" x14ac:dyDescent="0.25">
      <c r="B136" s="15"/>
      <c r="C136" s="16">
        <v>3791</v>
      </c>
      <c r="D136" s="17" t="s">
        <v>130</v>
      </c>
      <c r="E136" s="45">
        <v>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18000</v>
      </c>
      <c r="L136" s="46">
        <v>0</v>
      </c>
      <c r="M136" s="46">
        <v>30000</v>
      </c>
      <c r="N136" s="46">
        <v>0</v>
      </c>
      <c r="O136" s="46">
        <v>0</v>
      </c>
      <c r="P136" s="46">
        <v>0</v>
      </c>
      <c r="Q136" s="46">
        <v>3000</v>
      </c>
      <c r="R136" s="46">
        <v>5868</v>
      </c>
      <c r="S136" s="46">
        <v>0</v>
      </c>
      <c r="T136" s="46">
        <v>0</v>
      </c>
      <c r="U136" s="46">
        <v>0</v>
      </c>
      <c r="V136" s="46">
        <v>0</v>
      </c>
      <c r="W136" s="46">
        <f t="shared" si="1"/>
        <v>56868</v>
      </c>
    </row>
    <row r="137" spans="2:23" hidden="1" x14ac:dyDescent="0.25">
      <c r="B137" s="15"/>
      <c r="C137" s="16">
        <v>3811</v>
      </c>
      <c r="D137" s="17" t="s">
        <v>131</v>
      </c>
      <c r="E137" s="45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100000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46">
        <v>0</v>
      </c>
      <c r="V137" s="46">
        <v>0</v>
      </c>
      <c r="W137" s="46">
        <f t="shared" ref="W137:W185" si="2">SUM(E137:V137)</f>
        <v>100000</v>
      </c>
    </row>
    <row r="138" spans="2:23" hidden="1" x14ac:dyDescent="0.25">
      <c r="B138" s="15"/>
      <c r="C138" s="16">
        <v>3821</v>
      </c>
      <c r="D138" s="17" t="s">
        <v>132</v>
      </c>
      <c r="E138" s="45">
        <v>0</v>
      </c>
      <c r="F138" s="46">
        <v>0</v>
      </c>
      <c r="G138" s="46">
        <v>70000</v>
      </c>
      <c r="H138" s="46">
        <v>0</v>
      </c>
      <c r="I138" s="46">
        <v>0</v>
      </c>
      <c r="J138" s="46">
        <v>0</v>
      </c>
      <c r="K138" s="46">
        <v>170000</v>
      </c>
      <c r="L138" s="46">
        <v>0</v>
      </c>
      <c r="M138" s="46">
        <v>0</v>
      </c>
      <c r="N138" s="46">
        <v>4000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260000</v>
      </c>
      <c r="U138" s="46">
        <v>0</v>
      </c>
      <c r="V138" s="46">
        <v>0</v>
      </c>
      <c r="W138" s="46">
        <f t="shared" si="2"/>
        <v>504000</v>
      </c>
    </row>
    <row r="139" spans="2:23" hidden="1" x14ac:dyDescent="0.25">
      <c r="B139" s="15"/>
      <c r="C139" s="16">
        <v>3831</v>
      </c>
      <c r="D139" s="17" t="s">
        <v>133</v>
      </c>
      <c r="E139" s="45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25000</v>
      </c>
      <c r="L139" s="46">
        <v>0</v>
      </c>
      <c r="M139" s="46">
        <v>49338.65</v>
      </c>
      <c r="N139" s="46">
        <v>16000</v>
      </c>
      <c r="O139" s="46">
        <v>0</v>
      </c>
      <c r="P139" s="46">
        <v>0</v>
      </c>
      <c r="Q139" s="46">
        <v>0</v>
      </c>
      <c r="R139" s="46">
        <v>15000</v>
      </c>
      <c r="S139" s="46">
        <v>0</v>
      </c>
      <c r="T139" s="46">
        <v>70000</v>
      </c>
      <c r="U139" s="46">
        <v>0</v>
      </c>
      <c r="V139" s="46">
        <v>0</v>
      </c>
      <c r="W139" s="46">
        <f t="shared" si="2"/>
        <v>175338.65</v>
      </c>
    </row>
    <row r="140" spans="2:23" hidden="1" x14ac:dyDescent="0.25">
      <c r="B140" s="15"/>
      <c r="C140" s="16">
        <v>3841</v>
      </c>
      <c r="D140" s="17" t="s">
        <v>134</v>
      </c>
      <c r="E140" s="45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15000</v>
      </c>
      <c r="R140" s="46">
        <v>0</v>
      </c>
      <c r="S140" s="46">
        <v>0</v>
      </c>
      <c r="T140" s="46">
        <v>0</v>
      </c>
      <c r="U140" s="46">
        <v>0</v>
      </c>
      <c r="V140" s="46">
        <v>0</v>
      </c>
      <c r="W140" s="46">
        <f t="shared" si="2"/>
        <v>15000</v>
      </c>
    </row>
    <row r="141" spans="2:23" hidden="1" x14ac:dyDescent="0.25">
      <c r="B141" s="15"/>
      <c r="C141" s="16">
        <v>3851</v>
      </c>
      <c r="D141" s="17" t="s">
        <v>135</v>
      </c>
      <c r="E141" s="45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96000</v>
      </c>
      <c r="L141" s="46">
        <v>0</v>
      </c>
      <c r="M141" s="46">
        <v>0</v>
      </c>
      <c r="N141" s="46">
        <v>17500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70000</v>
      </c>
      <c r="U141" s="46">
        <v>0</v>
      </c>
      <c r="V141" s="46">
        <v>0</v>
      </c>
      <c r="W141" s="46">
        <f t="shared" si="2"/>
        <v>183500</v>
      </c>
    </row>
    <row r="142" spans="2:23" hidden="1" x14ac:dyDescent="0.25">
      <c r="B142" s="15"/>
      <c r="C142" s="16">
        <v>3891</v>
      </c>
      <c r="D142" s="17" t="s">
        <v>136</v>
      </c>
      <c r="E142" s="45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46">
        <v>1300</v>
      </c>
      <c r="V142" s="46">
        <v>0</v>
      </c>
      <c r="W142" s="46">
        <f t="shared" si="2"/>
        <v>1300</v>
      </c>
    </row>
    <row r="143" spans="2:23" hidden="1" x14ac:dyDescent="0.25">
      <c r="B143" s="15"/>
      <c r="C143" s="16">
        <v>3911</v>
      </c>
      <c r="D143" s="17" t="s">
        <v>137</v>
      </c>
      <c r="E143" s="45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0</v>
      </c>
      <c r="U143" s="46">
        <v>0</v>
      </c>
      <c r="V143" s="46">
        <v>0</v>
      </c>
      <c r="W143" s="46">
        <f t="shared" si="2"/>
        <v>0</v>
      </c>
    </row>
    <row r="144" spans="2:23" hidden="1" x14ac:dyDescent="0.25">
      <c r="B144" s="15"/>
      <c r="C144" s="16">
        <v>3921</v>
      </c>
      <c r="D144" s="17" t="s">
        <v>138</v>
      </c>
      <c r="E144" s="45">
        <v>23000</v>
      </c>
      <c r="F144" s="46">
        <v>20000</v>
      </c>
      <c r="G144" s="46">
        <v>7000</v>
      </c>
      <c r="H144" s="46">
        <v>0</v>
      </c>
      <c r="I144" s="46">
        <v>15000</v>
      </c>
      <c r="J144" s="46">
        <v>160000</v>
      </c>
      <c r="K144" s="46">
        <v>45800</v>
      </c>
      <c r="L144" s="46">
        <v>16100</v>
      </c>
      <c r="M144" s="46">
        <v>47800.46</v>
      </c>
      <c r="N144" s="46">
        <v>23200</v>
      </c>
      <c r="O144" s="46">
        <v>1500</v>
      </c>
      <c r="P144" s="46">
        <v>668349.46</v>
      </c>
      <c r="Q144" s="46">
        <v>0</v>
      </c>
      <c r="R144" s="46">
        <v>16000</v>
      </c>
      <c r="S144" s="46">
        <v>60000</v>
      </c>
      <c r="T144" s="46">
        <v>8500</v>
      </c>
      <c r="U144" s="46">
        <v>6100</v>
      </c>
      <c r="V144" s="46">
        <v>0</v>
      </c>
      <c r="W144" s="46">
        <f t="shared" si="2"/>
        <v>1118349.92</v>
      </c>
    </row>
    <row r="145" spans="2:23" hidden="1" x14ac:dyDescent="0.25">
      <c r="B145" s="15"/>
      <c r="C145" s="16">
        <v>3931</v>
      </c>
      <c r="D145" s="17" t="s">
        <v>139</v>
      </c>
      <c r="E145" s="45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0</v>
      </c>
      <c r="U145" s="46">
        <v>0</v>
      </c>
      <c r="V145" s="46">
        <v>0</v>
      </c>
      <c r="W145" s="46">
        <f t="shared" si="2"/>
        <v>0</v>
      </c>
    </row>
    <row r="146" spans="2:23" hidden="1" x14ac:dyDescent="0.25">
      <c r="B146" s="15"/>
      <c r="C146" s="16">
        <v>3941</v>
      </c>
      <c r="D146" s="17" t="s">
        <v>140</v>
      </c>
      <c r="E146" s="45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46">
        <v>0</v>
      </c>
      <c r="V146" s="46">
        <v>0</v>
      </c>
      <c r="W146" s="46">
        <f t="shared" si="2"/>
        <v>0</v>
      </c>
    </row>
    <row r="147" spans="2:23" hidden="1" x14ac:dyDescent="0.25">
      <c r="B147" s="15"/>
      <c r="C147" s="16">
        <v>3951</v>
      </c>
      <c r="D147" s="17" t="s">
        <v>141</v>
      </c>
      <c r="E147" s="45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4500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6">
        <v>0</v>
      </c>
      <c r="V147" s="46">
        <v>0</v>
      </c>
      <c r="W147" s="46">
        <f t="shared" si="2"/>
        <v>4500</v>
      </c>
    </row>
    <row r="148" spans="2:23" hidden="1" x14ac:dyDescent="0.25">
      <c r="B148" s="15"/>
      <c r="C148" s="16">
        <v>3961</v>
      </c>
      <c r="D148" s="17" t="s">
        <v>142</v>
      </c>
      <c r="E148" s="45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46">
        <v>0</v>
      </c>
      <c r="V148" s="46">
        <v>0</v>
      </c>
      <c r="W148" s="46">
        <f t="shared" si="2"/>
        <v>0</v>
      </c>
    </row>
    <row r="149" spans="2:23" hidden="1" x14ac:dyDescent="0.25">
      <c r="B149" s="15"/>
      <c r="C149" s="16">
        <v>3971</v>
      </c>
      <c r="D149" s="17" t="s">
        <v>143</v>
      </c>
      <c r="E149" s="45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46">
        <v>0</v>
      </c>
      <c r="V149" s="46">
        <v>0</v>
      </c>
      <c r="W149" s="46">
        <f t="shared" si="2"/>
        <v>0</v>
      </c>
    </row>
    <row r="150" spans="2:23" ht="25.5" hidden="1" x14ac:dyDescent="0.25">
      <c r="B150" s="15"/>
      <c r="C150" s="16">
        <v>3981</v>
      </c>
      <c r="D150" s="17" t="s">
        <v>144</v>
      </c>
      <c r="E150" s="45">
        <v>58030</v>
      </c>
      <c r="F150" s="46">
        <v>306910.2</v>
      </c>
      <c r="G150" s="46">
        <v>0</v>
      </c>
      <c r="H150" s="46">
        <v>328000</v>
      </c>
      <c r="I150" s="46">
        <v>0</v>
      </c>
      <c r="J150" s="46">
        <v>250000</v>
      </c>
      <c r="K150" s="46">
        <v>897782.41</v>
      </c>
      <c r="L150" s="46">
        <v>0</v>
      </c>
      <c r="M150" s="46">
        <v>252199.54</v>
      </c>
      <c r="N150" s="46">
        <v>125000</v>
      </c>
      <c r="O150" s="46">
        <v>41654.730000000003</v>
      </c>
      <c r="P150" s="46">
        <v>0</v>
      </c>
      <c r="Q150" s="46">
        <v>45500</v>
      </c>
      <c r="R150" s="46">
        <v>144960</v>
      </c>
      <c r="S150" s="46">
        <v>0</v>
      </c>
      <c r="T150" s="46">
        <v>5000000</v>
      </c>
      <c r="U150" s="46">
        <v>402912.9</v>
      </c>
      <c r="V150" s="46">
        <v>0</v>
      </c>
      <c r="W150" s="46">
        <f t="shared" si="2"/>
        <v>7852949.7800000003</v>
      </c>
    </row>
    <row r="151" spans="2:23" hidden="1" x14ac:dyDescent="0.25">
      <c r="B151" s="15"/>
      <c r="C151" s="16">
        <v>3991</v>
      </c>
      <c r="D151" s="17" t="s">
        <v>145</v>
      </c>
      <c r="E151" s="45">
        <v>3000</v>
      </c>
      <c r="F151" s="46">
        <v>0</v>
      </c>
      <c r="G151" s="46">
        <v>45000</v>
      </c>
      <c r="H151" s="46">
        <v>0</v>
      </c>
      <c r="I151" s="46">
        <v>379.66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46">
        <v>0</v>
      </c>
      <c r="V151" s="46">
        <v>0</v>
      </c>
      <c r="W151" s="46">
        <f t="shared" si="2"/>
        <v>48379.66</v>
      </c>
    </row>
    <row r="152" spans="2:23" ht="35.25" customHeight="1" x14ac:dyDescent="0.25">
      <c r="B152" s="15"/>
      <c r="C152" s="33" t="s">
        <v>216</v>
      </c>
      <c r="D152" s="34" t="s">
        <v>219</v>
      </c>
      <c r="E152" s="45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4">
        <f>SUM(W70:W151)</f>
        <v>88207653.100000009</v>
      </c>
    </row>
    <row r="153" spans="2:23" hidden="1" x14ac:dyDescent="0.25">
      <c r="B153" s="15"/>
      <c r="C153" s="16">
        <v>4410</v>
      </c>
      <c r="D153" s="17" t="s">
        <v>178</v>
      </c>
      <c r="E153" s="45">
        <v>0</v>
      </c>
      <c r="F153" s="46">
        <v>4000000</v>
      </c>
      <c r="G153" s="46">
        <v>100000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46">
        <v>0</v>
      </c>
      <c r="V153" s="46">
        <v>0</v>
      </c>
      <c r="W153" s="46">
        <f t="shared" si="2"/>
        <v>4100000</v>
      </c>
    </row>
    <row r="154" spans="2:23" ht="28.5" customHeight="1" x14ac:dyDescent="0.25">
      <c r="B154" s="15"/>
      <c r="C154" s="33" t="s">
        <v>220</v>
      </c>
      <c r="D154" s="34" t="s">
        <v>233</v>
      </c>
      <c r="E154" s="45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4">
        <f>SUM(W153)</f>
        <v>4100000</v>
      </c>
    </row>
    <row r="155" spans="2:23" hidden="1" x14ac:dyDescent="0.25">
      <c r="B155" s="15"/>
      <c r="C155" s="16">
        <v>5111</v>
      </c>
      <c r="D155" s="17" t="s">
        <v>146</v>
      </c>
      <c r="E155" s="45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72000</v>
      </c>
      <c r="L155" s="46">
        <v>0</v>
      </c>
      <c r="M155" s="46">
        <v>0</v>
      </c>
      <c r="N155" s="46">
        <v>7000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1000000</v>
      </c>
      <c r="U155" s="46">
        <v>15000</v>
      </c>
      <c r="V155" s="46">
        <v>0</v>
      </c>
      <c r="W155" s="46">
        <f t="shared" si="2"/>
        <v>1094000</v>
      </c>
    </row>
    <row r="156" spans="2:23" hidden="1" x14ac:dyDescent="0.25">
      <c r="B156" s="15"/>
      <c r="C156" s="16">
        <v>5121</v>
      </c>
      <c r="D156" s="17" t="s">
        <v>147</v>
      </c>
      <c r="E156" s="45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46">
        <v>0</v>
      </c>
      <c r="V156" s="46">
        <v>0</v>
      </c>
      <c r="W156" s="46">
        <f t="shared" si="2"/>
        <v>0</v>
      </c>
    </row>
    <row r="157" spans="2:23" hidden="1" x14ac:dyDescent="0.25">
      <c r="B157" s="15"/>
      <c r="C157" s="16">
        <v>5131</v>
      </c>
      <c r="D157" s="17" t="s">
        <v>148</v>
      </c>
      <c r="E157" s="45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20000</v>
      </c>
      <c r="R157" s="46">
        <v>0</v>
      </c>
      <c r="S157" s="46">
        <v>0</v>
      </c>
      <c r="T157" s="46">
        <v>0</v>
      </c>
      <c r="U157" s="46">
        <v>0</v>
      </c>
      <c r="V157" s="46">
        <v>0</v>
      </c>
      <c r="W157" s="46">
        <f t="shared" si="2"/>
        <v>20000</v>
      </c>
    </row>
    <row r="158" spans="2:23" hidden="1" x14ac:dyDescent="0.25">
      <c r="B158" s="15"/>
      <c r="C158" s="16">
        <v>5141</v>
      </c>
      <c r="D158" s="17" t="s">
        <v>149</v>
      </c>
      <c r="E158" s="45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0</v>
      </c>
      <c r="U158" s="46">
        <v>0</v>
      </c>
      <c r="V158" s="46">
        <v>0</v>
      </c>
      <c r="W158" s="46">
        <f t="shared" si="2"/>
        <v>0</v>
      </c>
    </row>
    <row r="159" spans="2:23" hidden="1" x14ac:dyDescent="0.25">
      <c r="B159" s="15"/>
      <c r="C159" s="16">
        <v>5151</v>
      </c>
      <c r="D159" s="17" t="s">
        <v>150</v>
      </c>
      <c r="E159" s="45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100000</v>
      </c>
      <c r="K159" s="46">
        <v>91000</v>
      </c>
      <c r="L159" s="46">
        <v>0</v>
      </c>
      <c r="M159" s="46">
        <v>0</v>
      </c>
      <c r="N159" s="46">
        <v>26000</v>
      </c>
      <c r="O159" s="46">
        <v>0</v>
      </c>
      <c r="P159" s="46">
        <v>0</v>
      </c>
      <c r="Q159" s="46">
        <v>0</v>
      </c>
      <c r="R159" s="46">
        <v>63000</v>
      </c>
      <c r="S159" s="46">
        <v>0</v>
      </c>
      <c r="T159" s="46">
        <v>1000000</v>
      </c>
      <c r="U159" s="46">
        <v>10000</v>
      </c>
      <c r="V159" s="46">
        <v>598173.43000000005</v>
      </c>
      <c r="W159" s="46">
        <f t="shared" si="2"/>
        <v>1888173.4300000002</v>
      </c>
    </row>
    <row r="160" spans="2:23" hidden="1" x14ac:dyDescent="0.25">
      <c r="B160" s="15"/>
      <c r="C160" s="16">
        <v>5191</v>
      </c>
      <c r="D160" s="17" t="s">
        <v>151</v>
      </c>
      <c r="E160" s="45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600</v>
      </c>
      <c r="L160" s="46">
        <v>0</v>
      </c>
      <c r="M160" s="46">
        <v>0</v>
      </c>
      <c r="N160" s="46">
        <v>12607.74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0</v>
      </c>
      <c r="U160" s="46">
        <v>0</v>
      </c>
      <c r="V160" s="46">
        <v>0</v>
      </c>
      <c r="W160" s="46">
        <f t="shared" si="2"/>
        <v>13207.74</v>
      </c>
    </row>
    <row r="161" spans="2:23" hidden="1" x14ac:dyDescent="0.25">
      <c r="B161" s="15"/>
      <c r="C161" s="16">
        <v>5211</v>
      </c>
      <c r="D161" s="17" t="s">
        <v>152</v>
      </c>
      <c r="E161" s="45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46">
        <v>0</v>
      </c>
      <c r="V161" s="46">
        <v>0</v>
      </c>
      <c r="W161" s="46">
        <f t="shared" si="2"/>
        <v>0</v>
      </c>
    </row>
    <row r="162" spans="2:23" hidden="1" x14ac:dyDescent="0.25">
      <c r="B162" s="15"/>
      <c r="C162" s="16">
        <v>5221</v>
      </c>
      <c r="D162" s="17" t="s">
        <v>153</v>
      </c>
      <c r="E162" s="45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0</v>
      </c>
      <c r="U162" s="46">
        <v>0</v>
      </c>
      <c r="V162" s="46">
        <v>0</v>
      </c>
      <c r="W162" s="46">
        <f t="shared" si="2"/>
        <v>0</v>
      </c>
    </row>
    <row r="163" spans="2:23" hidden="1" x14ac:dyDescent="0.25">
      <c r="B163" s="15"/>
      <c r="C163" s="16">
        <v>5231</v>
      </c>
      <c r="D163" s="17" t="s">
        <v>154</v>
      </c>
      <c r="E163" s="45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46">
        <v>0</v>
      </c>
      <c r="V163" s="46">
        <v>0</v>
      </c>
      <c r="W163" s="46">
        <f t="shared" si="2"/>
        <v>0</v>
      </c>
    </row>
    <row r="164" spans="2:23" hidden="1" x14ac:dyDescent="0.25">
      <c r="B164" s="15"/>
      <c r="C164" s="16">
        <v>5291</v>
      </c>
      <c r="D164" s="17" t="s">
        <v>155</v>
      </c>
      <c r="E164" s="45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46">
        <v>0</v>
      </c>
      <c r="W164" s="46">
        <f t="shared" si="2"/>
        <v>0</v>
      </c>
    </row>
    <row r="165" spans="2:23" hidden="1" x14ac:dyDescent="0.25">
      <c r="B165" s="15"/>
      <c r="C165" s="16">
        <v>5311</v>
      </c>
      <c r="D165" s="17" t="s">
        <v>156</v>
      </c>
      <c r="E165" s="45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46">
        <v>0</v>
      </c>
      <c r="V165" s="46">
        <v>0</v>
      </c>
      <c r="W165" s="46">
        <f t="shared" si="2"/>
        <v>0</v>
      </c>
    </row>
    <row r="166" spans="2:23" hidden="1" x14ac:dyDescent="0.25">
      <c r="B166" s="15"/>
      <c r="C166" s="16">
        <v>5321</v>
      </c>
      <c r="D166" s="17" t="s">
        <v>157</v>
      </c>
      <c r="E166" s="45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46">
        <v>0</v>
      </c>
      <c r="V166" s="46">
        <v>0</v>
      </c>
      <c r="W166" s="46">
        <f t="shared" si="2"/>
        <v>0</v>
      </c>
    </row>
    <row r="167" spans="2:23" hidden="1" x14ac:dyDescent="0.25">
      <c r="B167" s="15"/>
      <c r="C167" s="16">
        <v>5411</v>
      </c>
      <c r="D167" s="17" t="s">
        <v>158</v>
      </c>
      <c r="E167" s="45">
        <v>0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8000000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350000</v>
      </c>
      <c r="T167" s="46">
        <v>0</v>
      </c>
      <c r="U167" s="46">
        <v>0</v>
      </c>
      <c r="V167" s="46">
        <v>0</v>
      </c>
      <c r="W167" s="46">
        <f t="shared" si="2"/>
        <v>8350000</v>
      </c>
    </row>
    <row r="168" spans="2:23" hidden="1" x14ac:dyDescent="0.25">
      <c r="B168" s="15"/>
      <c r="C168" s="16">
        <v>5412</v>
      </c>
      <c r="D168" s="17" t="s">
        <v>159</v>
      </c>
      <c r="E168" s="45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0</v>
      </c>
      <c r="U168" s="46">
        <v>0</v>
      </c>
      <c r="V168" s="46">
        <v>0</v>
      </c>
      <c r="W168" s="46">
        <f t="shared" si="2"/>
        <v>0</v>
      </c>
    </row>
    <row r="169" spans="2:23" hidden="1" x14ac:dyDescent="0.25">
      <c r="B169" s="15"/>
      <c r="C169" s="16">
        <v>5421</v>
      </c>
      <c r="D169" s="17" t="s">
        <v>160</v>
      </c>
      <c r="E169" s="45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46">
        <v>0</v>
      </c>
      <c r="V169" s="46">
        <v>0</v>
      </c>
      <c r="W169" s="46">
        <f t="shared" si="2"/>
        <v>0</v>
      </c>
    </row>
    <row r="170" spans="2:23" hidden="1" x14ac:dyDescent="0.25">
      <c r="B170" s="15"/>
      <c r="C170" s="16">
        <v>5491</v>
      </c>
      <c r="D170" s="17" t="s">
        <v>161</v>
      </c>
      <c r="E170" s="45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46">
        <v>0</v>
      </c>
      <c r="V170" s="46">
        <v>0</v>
      </c>
      <c r="W170" s="46">
        <f t="shared" si="2"/>
        <v>0</v>
      </c>
    </row>
    <row r="171" spans="2:23" hidden="1" x14ac:dyDescent="0.25">
      <c r="B171" s="15"/>
      <c r="C171" s="16">
        <v>5511</v>
      </c>
      <c r="D171" s="17" t="s">
        <v>162</v>
      </c>
      <c r="E171" s="45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0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46">
        <v>0</v>
      </c>
      <c r="V171" s="46">
        <v>0</v>
      </c>
      <c r="W171" s="46">
        <f t="shared" si="2"/>
        <v>0</v>
      </c>
    </row>
    <row r="172" spans="2:23" hidden="1" x14ac:dyDescent="0.25">
      <c r="B172" s="15"/>
      <c r="C172" s="16">
        <v>5611</v>
      </c>
      <c r="D172" s="17" t="s">
        <v>163</v>
      </c>
      <c r="E172" s="45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0</v>
      </c>
      <c r="U172" s="46">
        <v>0</v>
      </c>
      <c r="V172" s="46">
        <v>0</v>
      </c>
      <c r="W172" s="46">
        <f t="shared" si="2"/>
        <v>0</v>
      </c>
    </row>
    <row r="173" spans="2:23" hidden="1" x14ac:dyDescent="0.25">
      <c r="B173" s="15"/>
      <c r="C173" s="16">
        <v>5621</v>
      </c>
      <c r="D173" s="17" t="s">
        <v>164</v>
      </c>
      <c r="E173" s="45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46">
        <v>0</v>
      </c>
      <c r="V173" s="46">
        <v>0</v>
      </c>
      <c r="W173" s="46">
        <f t="shared" si="2"/>
        <v>0</v>
      </c>
    </row>
    <row r="174" spans="2:23" hidden="1" x14ac:dyDescent="0.25">
      <c r="B174" s="15"/>
      <c r="C174" s="16">
        <v>5631</v>
      </c>
      <c r="D174" s="17" t="s">
        <v>165</v>
      </c>
      <c r="E174" s="45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46">
        <v>0</v>
      </c>
      <c r="V174" s="46">
        <v>0</v>
      </c>
      <c r="W174" s="46">
        <f t="shared" si="2"/>
        <v>0</v>
      </c>
    </row>
    <row r="175" spans="2:23" ht="25.5" hidden="1" x14ac:dyDescent="0.25">
      <c r="B175" s="15"/>
      <c r="C175" s="16">
        <v>5641</v>
      </c>
      <c r="D175" s="17" t="s">
        <v>166</v>
      </c>
      <c r="E175" s="45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211584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0</v>
      </c>
      <c r="U175" s="46">
        <v>0</v>
      </c>
      <c r="V175" s="46">
        <v>0</v>
      </c>
      <c r="W175" s="46">
        <f t="shared" si="2"/>
        <v>211584</v>
      </c>
    </row>
    <row r="176" spans="2:23" hidden="1" x14ac:dyDescent="0.25">
      <c r="B176" s="15"/>
      <c r="C176" s="16">
        <v>5651</v>
      </c>
      <c r="D176" s="17" t="s">
        <v>167</v>
      </c>
      <c r="E176" s="45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12000000</v>
      </c>
      <c r="N176" s="46">
        <v>0</v>
      </c>
      <c r="O176" s="46">
        <v>0</v>
      </c>
      <c r="P176" s="46">
        <v>0</v>
      </c>
      <c r="Q176" s="46">
        <v>0</v>
      </c>
      <c r="R176" s="46">
        <v>35000</v>
      </c>
      <c r="S176" s="46">
        <v>0</v>
      </c>
      <c r="T176" s="46">
        <v>0</v>
      </c>
      <c r="U176" s="46">
        <v>0</v>
      </c>
      <c r="V176" s="46">
        <v>0</v>
      </c>
      <c r="W176" s="46">
        <f t="shared" si="2"/>
        <v>12035000</v>
      </c>
    </row>
    <row r="177" spans="2:23" hidden="1" x14ac:dyDescent="0.25">
      <c r="B177" s="15"/>
      <c r="C177" s="16">
        <v>5661</v>
      </c>
      <c r="D177" s="17" t="s">
        <v>168</v>
      </c>
      <c r="E177" s="45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30000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0</v>
      </c>
      <c r="U177" s="46">
        <v>0</v>
      </c>
      <c r="V177" s="46">
        <v>0</v>
      </c>
      <c r="W177" s="46">
        <f t="shared" si="2"/>
        <v>30000</v>
      </c>
    </row>
    <row r="178" spans="2:23" hidden="1" x14ac:dyDescent="0.25">
      <c r="B178" s="15"/>
      <c r="C178" s="16">
        <v>5671</v>
      </c>
      <c r="D178" s="17" t="s">
        <v>169</v>
      </c>
      <c r="E178" s="45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30000</v>
      </c>
      <c r="U178" s="46">
        <v>0</v>
      </c>
      <c r="V178" s="46">
        <v>0</v>
      </c>
      <c r="W178" s="46">
        <f t="shared" si="2"/>
        <v>30000</v>
      </c>
    </row>
    <row r="179" spans="2:23" hidden="1" x14ac:dyDescent="0.25">
      <c r="B179" s="15"/>
      <c r="C179" s="16">
        <v>5691</v>
      </c>
      <c r="D179" s="17" t="s">
        <v>170</v>
      </c>
      <c r="E179" s="45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0</v>
      </c>
      <c r="U179" s="46">
        <v>0</v>
      </c>
      <c r="V179" s="46">
        <v>0</v>
      </c>
      <c r="W179" s="46">
        <f t="shared" si="2"/>
        <v>0</v>
      </c>
    </row>
    <row r="180" spans="2:23" hidden="1" x14ac:dyDescent="0.25">
      <c r="B180" s="15"/>
      <c r="C180" s="16">
        <v>5911</v>
      </c>
      <c r="D180" s="17" t="s">
        <v>171</v>
      </c>
      <c r="E180" s="45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75000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46">
        <v>70000</v>
      </c>
      <c r="V180" s="46">
        <v>4466000</v>
      </c>
      <c r="W180" s="46">
        <f t="shared" si="2"/>
        <v>4611000</v>
      </c>
    </row>
    <row r="181" spans="2:23" hidden="1" x14ac:dyDescent="0.25">
      <c r="B181" s="15"/>
      <c r="C181" s="16">
        <v>5921</v>
      </c>
      <c r="D181" s="17" t="s">
        <v>172</v>
      </c>
      <c r="E181" s="45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46">
        <v>0</v>
      </c>
      <c r="V181" s="46">
        <v>0</v>
      </c>
      <c r="W181" s="46">
        <f t="shared" si="2"/>
        <v>0</v>
      </c>
    </row>
    <row r="182" spans="2:23" hidden="1" x14ac:dyDescent="0.25">
      <c r="B182" s="15"/>
      <c r="C182" s="16">
        <v>5931</v>
      </c>
      <c r="D182" s="17" t="s">
        <v>173</v>
      </c>
      <c r="E182" s="45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46">
        <v>0</v>
      </c>
      <c r="V182" s="46">
        <v>0</v>
      </c>
      <c r="W182" s="46">
        <f t="shared" si="2"/>
        <v>0</v>
      </c>
    </row>
    <row r="183" spans="2:23" hidden="1" x14ac:dyDescent="0.25">
      <c r="B183" s="15"/>
      <c r="C183" s="16">
        <v>5971</v>
      </c>
      <c r="D183" s="17" t="s">
        <v>174</v>
      </c>
      <c r="E183" s="45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12600</v>
      </c>
      <c r="T183" s="46">
        <v>0</v>
      </c>
      <c r="U183" s="46">
        <v>0</v>
      </c>
      <c r="V183" s="46">
        <v>293623.77</v>
      </c>
      <c r="W183" s="46">
        <f t="shared" si="2"/>
        <v>306223.77</v>
      </c>
    </row>
    <row r="184" spans="2:23" hidden="1" x14ac:dyDescent="0.25">
      <c r="B184" s="15"/>
      <c r="C184" s="16">
        <v>5981</v>
      </c>
      <c r="D184" s="17" t="s">
        <v>175</v>
      </c>
      <c r="E184" s="45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46">
        <v>0</v>
      </c>
      <c r="V184" s="46">
        <v>0</v>
      </c>
      <c r="W184" s="46">
        <f t="shared" si="2"/>
        <v>0</v>
      </c>
    </row>
    <row r="185" spans="2:23" hidden="1" x14ac:dyDescent="0.25">
      <c r="B185" s="15"/>
      <c r="C185" s="16">
        <v>5991</v>
      </c>
      <c r="D185" s="17" t="s">
        <v>176</v>
      </c>
      <c r="E185" s="45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80000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0</v>
      </c>
      <c r="U185" s="46">
        <v>0</v>
      </c>
      <c r="V185" s="46">
        <v>0</v>
      </c>
      <c r="W185" s="46">
        <f t="shared" si="2"/>
        <v>80000</v>
      </c>
    </row>
    <row r="186" spans="2:23" ht="24" customHeight="1" x14ac:dyDescent="0.25">
      <c r="B186" s="15"/>
      <c r="C186" s="33" t="s">
        <v>222</v>
      </c>
      <c r="D186" s="34" t="s">
        <v>223</v>
      </c>
      <c r="E186" s="50">
        <f t="shared" ref="E186:V186" si="3">SUM(E6:E185)</f>
        <v>942324.17999999993</v>
      </c>
      <c r="F186" s="50">
        <f t="shared" si="3"/>
        <v>15404993.509999998</v>
      </c>
      <c r="G186" s="50">
        <f t="shared" si="3"/>
        <v>4131600</v>
      </c>
      <c r="H186" s="50">
        <f t="shared" si="3"/>
        <v>4423286</v>
      </c>
      <c r="I186" s="50">
        <f t="shared" si="3"/>
        <v>6952678.2000000002</v>
      </c>
      <c r="J186" s="50">
        <f t="shared" si="3"/>
        <v>10394241</v>
      </c>
      <c r="K186" s="50">
        <f t="shared" si="3"/>
        <v>14983879.92</v>
      </c>
      <c r="L186" s="50">
        <f t="shared" si="3"/>
        <v>8519337.6799999997</v>
      </c>
      <c r="M186" s="50">
        <f t="shared" si="3"/>
        <v>25202023.09</v>
      </c>
      <c r="N186" s="50">
        <f t="shared" si="3"/>
        <v>1943641.1300000001</v>
      </c>
      <c r="O186" s="50">
        <f t="shared" si="3"/>
        <v>120054.75</v>
      </c>
      <c r="P186" s="50">
        <f t="shared" si="3"/>
        <v>4081619.2</v>
      </c>
      <c r="Q186" s="50">
        <f t="shared" si="3"/>
        <v>539900</v>
      </c>
      <c r="R186" s="50">
        <f t="shared" si="3"/>
        <v>2725628</v>
      </c>
      <c r="S186" s="50">
        <f t="shared" si="3"/>
        <v>6828923.0899999999</v>
      </c>
      <c r="T186" s="50">
        <f t="shared" si="3"/>
        <v>31801230</v>
      </c>
      <c r="U186" s="50">
        <f t="shared" si="3"/>
        <v>2199876.62</v>
      </c>
      <c r="V186" s="50">
        <f t="shared" si="3"/>
        <v>5972002.4000000004</v>
      </c>
      <c r="W186" s="51">
        <f>SUM(W155:W185)</f>
        <v>28669188.940000001</v>
      </c>
    </row>
    <row r="187" spans="2:23" ht="25.5" x14ac:dyDescent="0.25">
      <c r="B187" s="38"/>
      <c r="C187" s="39" t="s">
        <v>224</v>
      </c>
      <c r="D187" s="40" t="s">
        <v>225</v>
      </c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44">
        <f>+T7+T69+T152+T154+T186</f>
        <v>31801230</v>
      </c>
      <c r="U187" s="52"/>
      <c r="V187" s="52"/>
      <c r="W187" s="51">
        <f>+W7+W69+W152+W154+W186</f>
        <v>147167238.77000001</v>
      </c>
    </row>
  </sheetData>
  <sheetProtection algorithmName="SHA-512" hashValue="auUf4m6sYhMqqKTa5aKLBsuGk6+rI365ovG6Us2SEh12kcmCnoWbTSBLiT0v3zdDbsEZ2tR7jnRMbWsKA7DiPw==" saltValue="2i/eb4g3iNlhhOJXxi1sfA==" spinCount="100000" sheet="1" objects="1" scenarios="1"/>
  <protectedRanges>
    <protectedRange algorithmName="SHA-512" hashValue="E8rx0mFrjfNi0zzPnvuxzXNWxyTDJQy0Lkya0hUEIdg0HXLbkAJrZNK+ou2GrvktceXyRRczG/jaLwWMEixd9Q==" saltValue="RAopx2aqQnL1Kn/UpUBzDA==" spinCount="100000" sqref="E6:F186 G186:W186" name="Rango4_3"/>
    <protectedRange algorithmName="SHA-512" hashValue="E8rx0mFrjfNi0zzPnvuxzXNWxyTDJQy0Lkya0hUEIdg0HXLbkAJrZNK+ou2GrvktceXyRRczG/jaLwWMEixd9Q==" saltValue="RAopx2aqQnL1Kn/UpUBzDA==" spinCount="100000" sqref="G6:G7" name="Rango4"/>
    <protectedRange algorithmName="SHA-512" hashValue="E8rx0mFrjfNi0zzPnvuxzXNWxyTDJQy0Lkya0hUEIdg0HXLbkAJrZNK+ou2GrvktceXyRRczG/jaLwWMEixd9Q==" saltValue="RAopx2aqQnL1Kn/UpUBzDA==" spinCount="100000" sqref="G8:G185" name="Rango4_1_1"/>
    <protectedRange algorithmName="SHA-512" hashValue="E8rx0mFrjfNi0zzPnvuxzXNWxyTDJQy0Lkya0hUEIdg0HXLbkAJrZNK+ou2GrvktceXyRRczG/jaLwWMEixd9Q==" saltValue="RAopx2aqQnL1Kn/UpUBzDA==" spinCount="100000" sqref="H8:H152 H155:H185" name="Rango4_1"/>
    <protectedRange algorithmName="SHA-512" hashValue="E8rx0mFrjfNi0zzPnvuxzXNWxyTDJQy0Lkya0hUEIdg0HXLbkAJrZNK+ou2GrvktceXyRRczG/jaLwWMEixd9Q==" saltValue="RAopx2aqQnL1Kn/UpUBzDA==" spinCount="100000" sqref="H6:H7" name="Rango4_1_2"/>
    <protectedRange algorithmName="SHA-512" hashValue="E8rx0mFrjfNi0zzPnvuxzXNWxyTDJQy0Lkya0hUEIdg0HXLbkAJrZNK+ou2GrvktceXyRRczG/jaLwWMEixd9Q==" saltValue="RAopx2aqQnL1Kn/UpUBzDA==" spinCount="100000" sqref="H153:H154" name="Rango4_2"/>
    <protectedRange algorithmName="SHA-512" hashValue="E8rx0mFrjfNi0zzPnvuxzXNWxyTDJQy0Lkya0hUEIdg0HXLbkAJrZNK+ou2GrvktceXyRRczG/jaLwWMEixd9Q==" saltValue="RAopx2aqQnL1Kn/UpUBzDA==" spinCount="100000" sqref="I6:I185" name="Rango4_4"/>
    <protectedRange algorithmName="SHA-512" hashValue="E8rx0mFrjfNi0zzPnvuxzXNWxyTDJQy0Lkya0hUEIdg0HXLbkAJrZNK+ou2GrvktceXyRRczG/jaLwWMEixd9Q==" saltValue="RAopx2aqQnL1Kn/UpUBzDA==" spinCount="100000" sqref="J6:J185" name="Rango4_5"/>
    <protectedRange algorithmName="SHA-512" hashValue="E8rx0mFrjfNi0zzPnvuxzXNWxyTDJQy0Lkya0hUEIdg0HXLbkAJrZNK+ou2GrvktceXyRRczG/jaLwWMEixd9Q==" saltValue="RAopx2aqQnL1Kn/UpUBzDA==" spinCount="100000" sqref="K8:K152 K155:K185" name="Rango4_6"/>
    <protectedRange algorithmName="SHA-512" hashValue="E8rx0mFrjfNi0zzPnvuxzXNWxyTDJQy0Lkya0hUEIdg0HXLbkAJrZNK+ou2GrvktceXyRRczG/jaLwWMEixd9Q==" saltValue="RAopx2aqQnL1Kn/UpUBzDA==" spinCount="100000" sqref="K6:K7" name="Rango4_1_3"/>
    <protectedRange algorithmName="SHA-512" hashValue="E8rx0mFrjfNi0zzPnvuxzXNWxyTDJQy0Lkya0hUEIdg0HXLbkAJrZNK+ou2GrvktceXyRRczG/jaLwWMEixd9Q==" saltValue="RAopx2aqQnL1Kn/UpUBzDA==" spinCount="100000" sqref="K153:K154" name="Rango4_2_1"/>
    <protectedRange algorithmName="SHA-512" hashValue="E8rx0mFrjfNi0zzPnvuxzXNWxyTDJQy0Lkya0hUEIdg0HXLbkAJrZNK+ou2GrvktceXyRRczG/jaLwWMEixd9Q==" saltValue="RAopx2aqQnL1Kn/UpUBzDA==" spinCount="100000" sqref="L6:L185" name="Rango4_8"/>
    <protectedRange algorithmName="SHA-512" hashValue="E8rx0mFrjfNi0zzPnvuxzXNWxyTDJQy0Lkya0hUEIdg0HXLbkAJrZNK+ou2GrvktceXyRRczG/jaLwWMEixd9Q==" saltValue="RAopx2aqQnL1Kn/UpUBzDA==" spinCount="100000" sqref="M6:M185" name="Rango4_7"/>
    <protectedRange algorithmName="SHA-512" hashValue="E8rx0mFrjfNi0zzPnvuxzXNWxyTDJQy0Lkya0hUEIdg0HXLbkAJrZNK+ou2GrvktceXyRRczG/jaLwWMEixd9Q==" saltValue="RAopx2aqQnL1Kn/UpUBzDA==" spinCount="100000" sqref="N6:O185 Q6:Q185" name="Rango4_10"/>
    <protectedRange algorithmName="SHA-512" hashValue="E8rx0mFrjfNi0zzPnvuxzXNWxyTDJQy0Lkya0hUEIdg0HXLbkAJrZNK+ou2GrvktceXyRRczG/jaLwWMEixd9Q==" saltValue="RAopx2aqQnL1Kn/UpUBzDA==" spinCount="100000" sqref="P8:P185" name="Rango4_11"/>
    <protectedRange algorithmName="SHA-512" hashValue="E8rx0mFrjfNi0zzPnvuxzXNWxyTDJQy0Lkya0hUEIdg0HXLbkAJrZNK+ou2GrvktceXyRRczG/jaLwWMEixd9Q==" saltValue="RAopx2aqQnL1Kn/UpUBzDA==" spinCount="100000" sqref="P6:P7" name="Rango4_1_4"/>
    <protectedRange algorithmName="SHA-512" hashValue="E8rx0mFrjfNi0zzPnvuxzXNWxyTDJQy0Lkya0hUEIdg0HXLbkAJrZNK+ou2GrvktceXyRRczG/jaLwWMEixd9Q==" saltValue="RAopx2aqQnL1Kn/UpUBzDA==" spinCount="100000" sqref="R6:R185" name="Rango4_12"/>
    <protectedRange algorithmName="SHA-512" hashValue="E8rx0mFrjfNi0zzPnvuxzXNWxyTDJQy0Lkya0hUEIdg0HXLbkAJrZNK+ou2GrvktceXyRRczG/jaLwWMEixd9Q==" saltValue="RAopx2aqQnL1Kn/UpUBzDA==" spinCount="100000" sqref="S6:S185" name="Rango4_14"/>
    <protectedRange algorithmName="SHA-512" hashValue="E8rx0mFrjfNi0zzPnvuxzXNWxyTDJQy0Lkya0hUEIdg0HXLbkAJrZNK+ou2GrvktceXyRRczG/jaLwWMEixd9Q==" saltValue="RAopx2aqQnL1Kn/UpUBzDA==" spinCount="100000" sqref="T6:T185" name="Rango4_15"/>
    <protectedRange algorithmName="SHA-512" hashValue="E8rx0mFrjfNi0zzPnvuxzXNWxyTDJQy0Lkya0hUEIdg0HXLbkAJrZNK+ou2GrvktceXyRRczG/jaLwWMEixd9Q==" saltValue="RAopx2aqQnL1Kn/UpUBzDA==" spinCount="100000" sqref="U6:U7 U153:U154" name="Rango4_1_5"/>
    <protectedRange algorithmName="SHA-512" hashValue="E8rx0mFrjfNi0zzPnvuxzXNWxyTDJQy0Lkya0hUEIdg0HXLbkAJrZNK+ou2GrvktceXyRRczG/jaLwWMEixd9Q==" saltValue="RAopx2aqQnL1Kn/UpUBzDA==" spinCount="100000" sqref="U155:U185" name="Rango4_9_1_2"/>
    <protectedRange algorithmName="SHA-512" hashValue="E8rx0mFrjfNi0zzPnvuxzXNWxyTDJQy0Lkya0hUEIdg0HXLbkAJrZNK+ou2GrvktceXyRRczG/jaLwWMEixd9Q==" saltValue="RAopx2aqQnL1Kn/UpUBzDA==" spinCount="100000" sqref="U8:U152" name="Rango4_9_1_3"/>
    <protectedRange sqref="V6:V185" name="Rango4_16"/>
  </protectedRanges>
  <mergeCells count="24">
    <mergeCell ref="B2:W2"/>
    <mergeCell ref="B3:W3"/>
    <mergeCell ref="K4:K5"/>
    <mergeCell ref="L4:L5"/>
    <mergeCell ref="M4:M5"/>
    <mergeCell ref="N4:N5"/>
    <mergeCell ref="O4:O5"/>
    <mergeCell ref="W4:W5"/>
    <mergeCell ref="Q4:Q5"/>
    <mergeCell ref="R4:R5"/>
    <mergeCell ref="S4:S5"/>
    <mergeCell ref="T4:T5"/>
    <mergeCell ref="U4:U5"/>
    <mergeCell ref="V4:V5"/>
    <mergeCell ref="P4:P5"/>
    <mergeCell ref="B4:B5"/>
    <mergeCell ref="H4:H5"/>
    <mergeCell ref="I4:I5"/>
    <mergeCell ref="J4:J5"/>
    <mergeCell ref="C4:C5"/>
    <mergeCell ref="D4:D5"/>
    <mergeCell ref="E4:E5"/>
    <mergeCell ref="F4:F5"/>
    <mergeCell ref="G4:G5"/>
  </mergeCells>
  <dataValidations disablePrompts="1" count="3">
    <dataValidation type="list" allowBlank="1" showInputMessage="1" showErrorMessage="1" sqref="B8">
      <formula1>#REF!</formula1>
    </dataValidation>
    <dataValidation type="list" allowBlank="1" showInputMessage="1" showErrorMessage="1" sqref="C8:C68 C70:C151 C153 C155:C185">
      <formula1>$C$198:$C$372</formula1>
    </dataValidation>
    <dataValidation allowBlank="1" showInputMessage="1" showErrorMessage="1" errorTitle="NO ELIMINE LA INFORMACION" error="GRACIAS" promptTitle="FAVOR DE NO ELIMINAR LA INF." sqref="D8"/>
  </dataValidations>
  <pageMargins left="0.7" right="0.7" top="0.75" bottom="0.75" header="0.3" footer="0.3"/>
  <pageSetup orientation="landscape" r:id="rId1"/>
  <ignoredErrors>
    <ignoredError sqref="W7 W154 W152 W6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87"/>
  <sheetViews>
    <sheetView tabSelected="1" workbookViewId="0">
      <selection sqref="A1:XFD1048576"/>
    </sheetView>
  </sheetViews>
  <sheetFormatPr baseColWidth="10" defaultRowHeight="15" x14ac:dyDescent="0.25"/>
  <cols>
    <col min="1" max="1" width="7.85546875" customWidth="1"/>
    <col min="2" max="2" width="9.85546875" customWidth="1"/>
    <col min="3" max="3" width="13.28515625" customWidth="1"/>
    <col min="4" max="4" width="57.5703125" customWidth="1"/>
    <col min="5" max="5" width="14.28515625" hidden="1" customWidth="1"/>
    <col min="6" max="6" width="13.28515625" hidden="1" customWidth="1"/>
    <col min="7" max="7" width="0" hidden="1" customWidth="1"/>
    <col min="8" max="8" width="12.7109375" hidden="1" customWidth="1"/>
    <col min="9" max="9" width="12.28515625" hidden="1" customWidth="1"/>
    <col min="10" max="10" width="0" hidden="1" customWidth="1"/>
    <col min="11" max="11" width="12.5703125" hidden="1" customWidth="1"/>
    <col min="12" max="12" width="0" hidden="1" customWidth="1"/>
    <col min="13" max="13" width="12.140625" hidden="1" customWidth="1"/>
    <col min="14" max="15" width="0" hidden="1" customWidth="1"/>
    <col min="16" max="16" width="15.7109375" hidden="1" customWidth="1"/>
    <col min="17" max="21" width="0" hidden="1" customWidth="1"/>
    <col min="22" max="22" width="16.85546875" hidden="1" customWidth="1"/>
    <col min="23" max="23" width="19.5703125" customWidth="1"/>
  </cols>
  <sheetData>
    <row r="1" spans="2:23" s="1" customFormat="1" ht="109.5" customHeight="1" x14ac:dyDescent="0.2">
      <c r="D1" s="2"/>
    </row>
    <row r="2" spans="2:23" ht="28.5" customHeight="1" x14ac:dyDescent="0.25">
      <c r="B2" s="66" t="s">
        <v>235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23" ht="30" customHeight="1" x14ac:dyDescent="0.25">
      <c r="B3" s="75" t="s">
        <v>232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</row>
    <row r="4" spans="2:23" ht="15" customHeight="1" x14ac:dyDescent="0.25">
      <c r="B4" s="78" t="s">
        <v>0</v>
      </c>
      <c r="C4" s="78" t="s">
        <v>1</v>
      </c>
      <c r="D4" s="80" t="s">
        <v>2</v>
      </c>
      <c r="E4" s="78" t="s">
        <v>195</v>
      </c>
      <c r="F4" s="78" t="s">
        <v>185</v>
      </c>
      <c r="G4" s="78" t="s">
        <v>189</v>
      </c>
      <c r="H4" s="78" t="s">
        <v>190</v>
      </c>
      <c r="I4" s="78" t="s">
        <v>193</v>
      </c>
      <c r="J4" s="78" t="s">
        <v>194</v>
      </c>
      <c r="K4" s="78" t="s">
        <v>197</v>
      </c>
      <c r="L4" s="78" t="s">
        <v>198</v>
      </c>
      <c r="M4" s="78" t="s">
        <v>200</v>
      </c>
      <c r="N4" s="78" t="s">
        <v>201</v>
      </c>
      <c r="O4" s="78" t="s">
        <v>202</v>
      </c>
      <c r="P4" s="78" t="s">
        <v>203</v>
      </c>
      <c r="Q4" s="78" t="s">
        <v>204</v>
      </c>
      <c r="R4" s="78" t="s">
        <v>206</v>
      </c>
      <c r="S4" s="78" t="s">
        <v>207</v>
      </c>
      <c r="T4" s="78" t="s">
        <v>207</v>
      </c>
      <c r="U4" s="78" t="s">
        <v>209</v>
      </c>
      <c r="V4" s="78" t="s">
        <v>211</v>
      </c>
      <c r="W4" s="57" t="s">
        <v>229</v>
      </c>
    </row>
    <row r="5" spans="2:23" ht="35.25" customHeight="1" x14ac:dyDescent="0.25">
      <c r="B5" s="79"/>
      <c r="C5" s="79"/>
      <c r="D5" s="81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58"/>
    </row>
    <row r="6" spans="2:23" x14ac:dyDescent="0.25">
      <c r="B6" s="15">
        <v>1000</v>
      </c>
      <c r="C6" s="16">
        <v>1440</v>
      </c>
      <c r="D6" s="17" t="s">
        <v>177</v>
      </c>
      <c r="E6" s="4">
        <v>0</v>
      </c>
      <c r="F6" s="19">
        <v>661504</v>
      </c>
      <c r="G6" s="19">
        <v>0</v>
      </c>
      <c r="H6" s="19">
        <v>0</v>
      </c>
      <c r="I6" s="19">
        <v>0</v>
      </c>
      <c r="J6" s="19">
        <v>767657</v>
      </c>
      <c r="K6" s="19">
        <v>69000</v>
      </c>
      <c r="L6" s="19">
        <v>0</v>
      </c>
      <c r="M6" s="22">
        <v>474000</v>
      </c>
      <c r="N6" s="19">
        <v>364033.39</v>
      </c>
      <c r="O6" s="19">
        <v>23000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f>SUM(E6:V6)</f>
        <v>2359194.39</v>
      </c>
    </row>
    <row r="7" spans="2:23" ht="24" customHeight="1" x14ac:dyDescent="0.25">
      <c r="B7" s="39"/>
      <c r="C7" s="40" t="s">
        <v>214</v>
      </c>
      <c r="D7" s="42" t="s">
        <v>217</v>
      </c>
      <c r="E7" s="48"/>
      <c r="F7" s="44"/>
      <c r="G7" s="44"/>
      <c r="H7" s="44"/>
      <c r="I7" s="44"/>
      <c r="J7" s="44"/>
      <c r="K7" s="44"/>
      <c r="L7" s="44"/>
      <c r="M7" s="49"/>
      <c r="N7" s="44"/>
      <c r="O7" s="44"/>
      <c r="P7" s="44"/>
      <c r="Q7" s="44"/>
      <c r="R7" s="44"/>
      <c r="S7" s="44"/>
      <c r="T7" s="44"/>
      <c r="U7" s="44"/>
      <c r="V7" s="44"/>
      <c r="W7" s="44">
        <f>SUM(W6)</f>
        <v>2359194.39</v>
      </c>
    </row>
    <row r="8" spans="2:23" x14ac:dyDescent="0.25">
      <c r="B8" s="15">
        <v>2000</v>
      </c>
      <c r="C8" s="16">
        <v>2111</v>
      </c>
      <c r="D8" s="17" t="s">
        <v>3</v>
      </c>
      <c r="E8" s="4">
        <v>7300</v>
      </c>
      <c r="F8" s="19">
        <v>184241.65</v>
      </c>
      <c r="G8" s="19">
        <v>0</v>
      </c>
      <c r="H8" s="19">
        <v>24000</v>
      </c>
      <c r="I8" s="19">
        <v>400000</v>
      </c>
      <c r="J8" s="19">
        <v>70000</v>
      </c>
      <c r="K8" s="19">
        <v>237800</v>
      </c>
      <c r="L8" s="19">
        <v>165621.41</v>
      </c>
      <c r="M8" s="19">
        <v>151844.44</v>
      </c>
      <c r="N8" s="19">
        <v>62500</v>
      </c>
      <c r="O8" s="19">
        <v>3000</v>
      </c>
      <c r="P8" s="19">
        <v>111000</v>
      </c>
      <c r="Q8" s="19">
        <v>5000</v>
      </c>
      <c r="R8" s="19">
        <v>36000</v>
      </c>
      <c r="S8" s="19">
        <v>6000</v>
      </c>
      <c r="T8" s="19">
        <v>500132</v>
      </c>
      <c r="U8" s="19">
        <v>70160</v>
      </c>
      <c r="V8" s="19">
        <v>0</v>
      </c>
      <c r="W8" s="19">
        <f t="shared" ref="W8:W72" si="0">SUM(E8:V8)</f>
        <v>2034599.5</v>
      </c>
    </row>
    <row r="9" spans="2:23" x14ac:dyDescent="0.25">
      <c r="B9" s="15">
        <v>2000</v>
      </c>
      <c r="C9" s="16">
        <v>2112</v>
      </c>
      <c r="D9" s="18" t="s">
        <v>4</v>
      </c>
      <c r="E9" s="4">
        <v>0</v>
      </c>
      <c r="F9" s="19">
        <v>0</v>
      </c>
      <c r="G9" s="19">
        <v>80000</v>
      </c>
      <c r="H9" s="19">
        <v>0</v>
      </c>
      <c r="I9" s="19">
        <v>0</v>
      </c>
      <c r="J9" s="19">
        <v>70000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20000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f t="shared" si="0"/>
        <v>170000</v>
      </c>
    </row>
    <row r="10" spans="2:23" x14ac:dyDescent="0.25">
      <c r="B10" s="15">
        <v>2000</v>
      </c>
      <c r="C10" s="16">
        <v>2121</v>
      </c>
      <c r="D10" s="17" t="s">
        <v>5</v>
      </c>
      <c r="E10" s="4">
        <v>0</v>
      </c>
      <c r="F10" s="19">
        <v>0</v>
      </c>
      <c r="G10" s="19">
        <v>8400</v>
      </c>
      <c r="H10" s="19">
        <v>90000</v>
      </c>
      <c r="I10" s="19">
        <v>0</v>
      </c>
      <c r="J10" s="19">
        <v>0</v>
      </c>
      <c r="K10" s="19">
        <v>15000</v>
      </c>
      <c r="L10" s="19">
        <v>165550</v>
      </c>
      <c r="M10" s="19">
        <v>0</v>
      </c>
      <c r="N10" s="19">
        <v>49000</v>
      </c>
      <c r="O10" s="19">
        <v>0</v>
      </c>
      <c r="P10" s="19">
        <v>0</v>
      </c>
      <c r="Q10" s="19">
        <v>12000</v>
      </c>
      <c r="R10" s="19">
        <v>5000</v>
      </c>
      <c r="S10" s="19">
        <v>6000</v>
      </c>
      <c r="T10" s="19">
        <v>410000</v>
      </c>
      <c r="U10" s="19">
        <v>0</v>
      </c>
      <c r="V10" s="19">
        <v>0</v>
      </c>
      <c r="W10" s="19">
        <f t="shared" si="0"/>
        <v>760950</v>
      </c>
    </row>
    <row r="11" spans="2:23" x14ac:dyDescent="0.25">
      <c r="B11" s="15">
        <v>2000</v>
      </c>
      <c r="C11" s="16">
        <v>2131</v>
      </c>
      <c r="D11" s="17" t="s">
        <v>6</v>
      </c>
      <c r="E11" s="4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f t="shared" si="0"/>
        <v>0</v>
      </c>
    </row>
    <row r="12" spans="2:23" ht="25.5" x14ac:dyDescent="0.25">
      <c r="B12" s="15">
        <v>2000</v>
      </c>
      <c r="C12" s="16">
        <v>2141</v>
      </c>
      <c r="D12" s="17" t="s">
        <v>7</v>
      </c>
      <c r="E12" s="4">
        <v>0</v>
      </c>
      <c r="F12" s="19">
        <v>148194.23000000001</v>
      </c>
      <c r="G12" s="19">
        <v>150000</v>
      </c>
      <c r="H12" s="19">
        <v>0</v>
      </c>
      <c r="I12" s="19">
        <v>42000</v>
      </c>
      <c r="J12" s="19">
        <v>100000</v>
      </c>
      <c r="K12" s="19">
        <v>79600</v>
      </c>
      <c r="L12" s="19">
        <v>445438</v>
      </c>
      <c r="M12" s="19">
        <v>30000</v>
      </c>
      <c r="N12" s="19">
        <v>2200</v>
      </c>
      <c r="O12" s="19">
        <v>1600</v>
      </c>
      <c r="P12" s="19">
        <v>78000</v>
      </c>
      <c r="Q12" s="19">
        <v>5000</v>
      </c>
      <c r="R12" s="19">
        <v>71000</v>
      </c>
      <c r="S12" s="19">
        <v>0</v>
      </c>
      <c r="T12" s="19">
        <v>0</v>
      </c>
      <c r="U12" s="19">
        <v>58009.99</v>
      </c>
      <c r="V12" s="19">
        <v>614205.19999999995</v>
      </c>
      <c r="W12" s="19">
        <f t="shared" si="0"/>
        <v>1825247.42</v>
      </c>
    </row>
    <row r="13" spans="2:23" x14ac:dyDescent="0.25">
      <c r="B13" s="15">
        <v>2000</v>
      </c>
      <c r="C13" s="16">
        <v>2151</v>
      </c>
      <c r="D13" s="17" t="s">
        <v>8</v>
      </c>
      <c r="E13" s="4">
        <v>10000</v>
      </c>
      <c r="F13" s="19">
        <v>207433.41</v>
      </c>
      <c r="G13" s="19">
        <v>0</v>
      </c>
      <c r="H13" s="19">
        <v>0</v>
      </c>
      <c r="I13" s="19">
        <v>14400</v>
      </c>
      <c r="J13" s="19">
        <v>15000</v>
      </c>
      <c r="K13" s="19">
        <v>20700</v>
      </c>
      <c r="L13" s="19">
        <v>20000</v>
      </c>
      <c r="M13" s="19">
        <v>0</v>
      </c>
      <c r="N13" s="19">
        <v>2100</v>
      </c>
      <c r="O13" s="19">
        <v>0</v>
      </c>
      <c r="P13" s="19">
        <v>17000</v>
      </c>
      <c r="Q13" s="19">
        <v>20000</v>
      </c>
      <c r="R13" s="19">
        <v>8000</v>
      </c>
      <c r="S13" s="19">
        <v>0</v>
      </c>
      <c r="T13" s="19">
        <v>390000</v>
      </c>
      <c r="U13" s="19">
        <v>16800</v>
      </c>
      <c r="V13" s="19">
        <v>0</v>
      </c>
      <c r="W13" s="19">
        <f t="shared" si="0"/>
        <v>741433.41</v>
      </c>
    </row>
    <row r="14" spans="2:23" x14ac:dyDescent="0.25">
      <c r="B14" s="15">
        <v>2000</v>
      </c>
      <c r="C14" s="16">
        <v>2161</v>
      </c>
      <c r="D14" s="17" t="s">
        <v>9</v>
      </c>
      <c r="E14" s="4">
        <v>12000</v>
      </c>
      <c r="F14" s="19">
        <v>164351</v>
      </c>
      <c r="G14" s="19">
        <v>30000</v>
      </c>
      <c r="H14" s="19">
        <v>600000</v>
      </c>
      <c r="I14" s="19">
        <v>0</v>
      </c>
      <c r="J14" s="19">
        <v>250000</v>
      </c>
      <c r="K14" s="19">
        <v>92000</v>
      </c>
      <c r="L14" s="19">
        <v>200000</v>
      </c>
      <c r="M14" s="19">
        <v>46200</v>
      </c>
      <c r="N14" s="19">
        <v>44000</v>
      </c>
      <c r="O14" s="19">
        <v>450</v>
      </c>
      <c r="P14" s="19">
        <v>60000</v>
      </c>
      <c r="Q14" s="19">
        <v>24000</v>
      </c>
      <c r="R14" s="19">
        <v>68000</v>
      </c>
      <c r="S14" s="19">
        <v>3000</v>
      </c>
      <c r="T14" s="19">
        <v>410000</v>
      </c>
      <c r="U14" s="19">
        <v>106140.35</v>
      </c>
      <c r="V14" s="19">
        <v>0</v>
      </c>
      <c r="W14" s="19">
        <f t="shared" si="0"/>
        <v>2110141.35</v>
      </c>
    </row>
    <row r="15" spans="2:23" x14ac:dyDescent="0.25">
      <c r="B15" s="15">
        <v>2000</v>
      </c>
      <c r="C15" s="16">
        <v>2171</v>
      </c>
      <c r="D15" s="17" t="s">
        <v>10</v>
      </c>
      <c r="E15" s="4">
        <v>0</v>
      </c>
      <c r="F15" s="19">
        <v>0</v>
      </c>
      <c r="G15" s="19">
        <v>5000</v>
      </c>
      <c r="H15" s="19">
        <v>0</v>
      </c>
      <c r="I15" s="19">
        <v>1360921</v>
      </c>
      <c r="J15" s="19">
        <v>0</v>
      </c>
      <c r="K15" s="19">
        <v>0</v>
      </c>
      <c r="L15" s="19">
        <v>0</v>
      </c>
      <c r="M15" s="19">
        <v>15000</v>
      </c>
      <c r="N15" s="19">
        <v>0</v>
      </c>
      <c r="O15" s="19">
        <v>0</v>
      </c>
      <c r="P15" s="19">
        <v>0</v>
      </c>
      <c r="Q15" s="19">
        <v>0</v>
      </c>
      <c r="R15" s="19">
        <v>12000</v>
      </c>
      <c r="S15" s="19">
        <v>0</v>
      </c>
      <c r="T15" s="19">
        <v>830000</v>
      </c>
      <c r="U15" s="19">
        <v>9035.3799999999992</v>
      </c>
      <c r="V15" s="19">
        <v>0</v>
      </c>
      <c r="W15" s="19">
        <f t="shared" si="0"/>
        <v>2231956.38</v>
      </c>
    </row>
    <row r="16" spans="2:23" x14ac:dyDescent="0.25">
      <c r="B16" s="15">
        <v>2000</v>
      </c>
      <c r="C16" s="16">
        <v>2181</v>
      </c>
      <c r="D16" s="17" t="s">
        <v>11</v>
      </c>
      <c r="E16" s="4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f t="shared" si="0"/>
        <v>0</v>
      </c>
    </row>
    <row r="17" spans="2:23" x14ac:dyDescent="0.25">
      <c r="B17" s="15">
        <v>2000</v>
      </c>
      <c r="C17" s="16">
        <v>2211</v>
      </c>
      <c r="D17" s="17" t="s">
        <v>12</v>
      </c>
      <c r="E17" s="4">
        <v>8880</v>
      </c>
      <c r="F17" s="19">
        <v>14798.3</v>
      </c>
      <c r="G17" s="19">
        <v>40000</v>
      </c>
      <c r="H17" s="19">
        <v>80000</v>
      </c>
      <c r="I17" s="19">
        <v>127000</v>
      </c>
      <c r="J17" s="19">
        <v>35000</v>
      </c>
      <c r="K17" s="19">
        <v>93000</v>
      </c>
      <c r="L17" s="19">
        <v>0</v>
      </c>
      <c r="M17" s="19">
        <v>40000</v>
      </c>
      <c r="N17" s="19">
        <v>18900</v>
      </c>
      <c r="O17" s="19">
        <v>2150.0100000000002</v>
      </c>
      <c r="P17" s="19">
        <v>27811.24</v>
      </c>
      <c r="Q17" s="19">
        <v>20000</v>
      </c>
      <c r="R17" s="19">
        <v>72000</v>
      </c>
      <c r="S17" s="19">
        <v>7500</v>
      </c>
      <c r="T17" s="19">
        <v>444000</v>
      </c>
      <c r="U17" s="19">
        <v>16868.71</v>
      </c>
      <c r="V17" s="19">
        <v>0</v>
      </c>
      <c r="W17" s="19">
        <f t="shared" si="0"/>
        <v>1047908.26</v>
      </c>
    </row>
    <row r="18" spans="2:23" x14ac:dyDescent="0.25">
      <c r="B18" s="15">
        <v>2000</v>
      </c>
      <c r="C18" s="16">
        <v>2212</v>
      </c>
      <c r="D18" s="17" t="s">
        <v>13</v>
      </c>
      <c r="E18" s="4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f t="shared" si="0"/>
        <v>0</v>
      </c>
    </row>
    <row r="19" spans="2:23" x14ac:dyDescent="0.25">
      <c r="B19" s="15">
        <v>2000</v>
      </c>
      <c r="C19" s="16">
        <v>2221</v>
      </c>
      <c r="D19" s="17" t="s">
        <v>14</v>
      </c>
      <c r="E19" s="4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6000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f t="shared" si="0"/>
        <v>6000</v>
      </c>
    </row>
    <row r="20" spans="2:23" x14ac:dyDescent="0.25">
      <c r="B20" s="15">
        <v>2000</v>
      </c>
      <c r="C20" s="16">
        <v>2231</v>
      </c>
      <c r="D20" s="17" t="s">
        <v>15</v>
      </c>
      <c r="E20" s="4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4057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10000</v>
      </c>
      <c r="U20" s="19">
        <v>0</v>
      </c>
      <c r="V20" s="19">
        <v>0</v>
      </c>
      <c r="W20" s="19">
        <f t="shared" si="0"/>
        <v>14057</v>
      </c>
    </row>
    <row r="21" spans="2:23" x14ac:dyDescent="0.25">
      <c r="B21" s="15">
        <v>2000</v>
      </c>
      <c r="C21" s="16">
        <v>2311</v>
      </c>
      <c r="D21" s="17" t="s">
        <v>16</v>
      </c>
      <c r="E21" s="4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5520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f t="shared" si="0"/>
        <v>5520</v>
      </c>
    </row>
    <row r="22" spans="2:23" x14ac:dyDescent="0.25">
      <c r="B22" s="15">
        <v>2000</v>
      </c>
      <c r="C22" s="16">
        <v>2321</v>
      </c>
      <c r="D22" s="17" t="s">
        <v>17</v>
      </c>
      <c r="E22" s="4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f t="shared" si="0"/>
        <v>0</v>
      </c>
    </row>
    <row r="23" spans="2:23" x14ac:dyDescent="0.25">
      <c r="B23" s="15">
        <v>2000</v>
      </c>
      <c r="C23" s="16">
        <v>2331</v>
      </c>
      <c r="D23" s="17" t="s">
        <v>18</v>
      </c>
      <c r="E23" s="4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f t="shared" si="0"/>
        <v>0</v>
      </c>
    </row>
    <row r="24" spans="2:23" ht="25.5" x14ac:dyDescent="0.25">
      <c r="B24" s="15">
        <v>2000</v>
      </c>
      <c r="C24" s="16">
        <v>2341</v>
      </c>
      <c r="D24" s="17" t="s">
        <v>19</v>
      </c>
      <c r="E24" s="4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f t="shared" si="0"/>
        <v>0</v>
      </c>
    </row>
    <row r="25" spans="2:23" x14ac:dyDescent="0.25">
      <c r="B25" s="15">
        <v>2000</v>
      </c>
      <c r="C25" s="16">
        <v>2351</v>
      </c>
      <c r="D25" s="17" t="s">
        <v>20</v>
      </c>
      <c r="E25" s="4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f t="shared" si="0"/>
        <v>0</v>
      </c>
    </row>
    <row r="26" spans="2:23" ht="25.5" x14ac:dyDescent="0.25">
      <c r="B26" s="15">
        <v>2000</v>
      </c>
      <c r="C26" s="16">
        <v>2361</v>
      </c>
      <c r="D26" s="17" t="s">
        <v>21</v>
      </c>
      <c r="E26" s="4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f t="shared" si="0"/>
        <v>0</v>
      </c>
    </row>
    <row r="27" spans="2:23" x14ac:dyDescent="0.25">
      <c r="B27" s="15">
        <v>2000</v>
      </c>
      <c r="C27" s="16">
        <v>2371</v>
      </c>
      <c r="D27" s="17" t="s">
        <v>22</v>
      </c>
      <c r="E27" s="4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f t="shared" si="0"/>
        <v>0</v>
      </c>
    </row>
    <row r="28" spans="2:23" x14ac:dyDescent="0.25">
      <c r="B28" s="15">
        <v>2000</v>
      </c>
      <c r="C28" s="16">
        <v>2381</v>
      </c>
      <c r="D28" s="17" t="s">
        <v>23</v>
      </c>
      <c r="E28" s="4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f t="shared" si="0"/>
        <v>0</v>
      </c>
    </row>
    <row r="29" spans="2:23" x14ac:dyDescent="0.25">
      <c r="B29" s="15">
        <v>2000</v>
      </c>
      <c r="C29" s="16">
        <v>2391</v>
      </c>
      <c r="D29" s="17" t="s">
        <v>24</v>
      </c>
      <c r="E29" s="4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f t="shared" si="0"/>
        <v>0</v>
      </c>
    </row>
    <row r="30" spans="2:23" x14ac:dyDescent="0.25">
      <c r="B30" s="15">
        <v>2000</v>
      </c>
      <c r="C30" s="16">
        <v>2411</v>
      </c>
      <c r="D30" s="17" t="s">
        <v>25</v>
      </c>
      <c r="E30" s="4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96000</v>
      </c>
      <c r="U30" s="19">
        <v>11114.01</v>
      </c>
      <c r="V30" s="19">
        <v>0</v>
      </c>
      <c r="W30" s="19">
        <f t="shared" si="0"/>
        <v>107114.01</v>
      </c>
    </row>
    <row r="31" spans="2:23" x14ac:dyDescent="0.25">
      <c r="B31" s="15">
        <v>2000</v>
      </c>
      <c r="C31" s="16">
        <v>2421</v>
      </c>
      <c r="D31" s="17" t="s">
        <v>26</v>
      </c>
      <c r="E31" s="4">
        <v>0</v>
      </c>
      <c r="F31" s="19">
        <v>0</v>
      </c>
      <c r="G31" s="19">
        <v>0</v>
      </c>
      <c r="H31" s="19">
        <v>0</v>
      </c>
      <c r="I31" s="19">
        <v>228000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2000</v>
      </c>
      <c r="R31" s="19">
        <v>0</v>
      </c>
      <c r="S31" s="19">
        <v>1000</v>
      </c>
      <c r="T31" s="19">
        <v>290000</v>
      </c>
      <c r="U31" s="19">
        <v>11114.03</v>
      </c>
      <c r="V31" s="19">
        <v>0</v>
      </c>
      <c r="W31" s="19">
        <f t="shared" si="0"/>
        <v>532114.03</v>
      </c>
    </row>
    <row r="32" spans="2:23" x14ac:dyDescent="0.25">
      <c r="B32" s="15">
        <v>2000</v>
      </c>
      <c r="C32" s="16">
        <v>2431</v>
      </c>
      <c r="D32" s="17" t="s">
        <v>27</v>
      </c>
      <c r="E32" s="4">
        <v>0</v>
      </c>
      <c r="F32" s="19">
        <v>0</v>
      </c>
      <c r="G32" s="19">
        <v>0</v>
      </c>
      <c r="H32" s="19">
        <v>0</v>
      </c>
      <c r="I32" s="19">
        <v>18000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f t="shared" si="0"/>
        <v>18000</v>
      </c>
    </row>
    <row r="33" spans="2:23" x14ac:dyDescent="0.25">
      <c r="B33" s="15">
        <v>2000</v>
      </c>
      <c r="C33" s="16">
        <v>2441</v>
      </c>
      <c r="D33" s="17" t="s">
        <v>28</v>
      </c>
      <c r="E33" s="4">
        <v>0</v>
      </c>
      <c r="F33" s="19">
        <v>0</v>
      </c>
      <c r="G33" s="19">
        <v>0</v>
      </c>
      <c r="H33" s="19">
        <v>0</v>
      </c>
      <c r="I33" s="19">
        <v>36000</v>
      </c>
      <c r="J33" s="19">
        <v>0</v>
      </c>
      <c r="K33" s="19">
        <v>0</v>
      </c>
      <c r="L33" s="19">
        <v>10788</v>
      </c>
      <c r="M33" s="19">
        <v>0</v>
      </c>
      <c r="N33" s="19">
        <v>0</v>
      </c>
      <c r="O33" s="19">
        <v>0</v>
      </c>
      <c r="P33" s="19">
        <v>0</v>
      </c>
      <c r="Q33" s="19">
        <v>15000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f t="shared" si="0"/>
        <v>61788</v>
      </c>
    </row>
    <row r="34" spans="2:23" x14ac:dyDescent="0.25">
      <c r="B34" s="15">
        <v>2000</v>
      </c>
      <c r="C34" s="16">
        <v>2451</v>
      </c>
      <c r="D34" s="17" t="s">
        <v>29</v>
      </c>
      <c r="E34" s="4">
        <v>0</v>
      </c>
      <c r="F34" s="19">
        <v>1705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15000</v>
      </c>
      <c r="R34" s="19">
        <v>0</v>
      </c>
      <c r="S34" s="19">
        <v>0</v>
      </c>
      <c r="T34" s="19">
        <v>25000</v>
      </c>
      <c r="U34" s="19">
        <v>0</v>
      </c>
      <c r="V34" s="19">
        <v>0</v>
      </c>
      <c r="W34" s="19">
        <f t="shared" si="0"/>
        <v>41705</v>
      </c>
    </row>
    <row r="35" spans="2:23" x14ac:dyDescent="0.25">
      <c r="B35" s="15">
        <v>2000</v>
      </c>
      <c r="C35" s="16">
        <v>2461</v>
      </c>
      <c r="D35" s="17" t="s">
        <v>30</v>
      </c>
      <c r="E35" s="4">
        <v>0</v>
      </c>
      <c r="F35" s="19">
        <v>30274.22</v>
      </c>
      <c r="G35" s="19">
        <v>20000</v>
      </c>
      <c r="H35" s="19">
        <v>30000</v>
      </c>
      <c r="I35" s="19">
        <v>224000</v>
      </c>
      <c r="J35" s="19">
        <v>14000</v>
      </c>
      <c r="K35" s="19">
        <v>45000</v>
      </c>
      <c r="L35" s="19">
        <v>36597.97</v>
      </c>
      <c r="M35" s="19">
        <v>25000</v>
      </c>
      <c r="N35" s="19">
        <v>4200</v>
      </c>
      <c r="O35" s="19">
        <v>0</v>
      </c>
      <c r="P35" s="19">
        <v>11000</v>
      </c>
      <c r="Q35" s="19">
        <v>20000</v>
      </c>
      <c r="R35" s="19">
        <v>15000</v>
      </c>
      <c r="S35" s="19">
        <v>3000</v>
      </c>
      <c r="T35" s="19">
        <v>290000</v>
      </c>
      <c r="U35" s="19">
        <v>10778.89</v>
      </c>
      <c r="V35" s="19">
        <v>0</v>
      </c>
      <c r="W35" s="19">
        <f t="shared" si="0"/>
        <v>778851.08</v>
      </c>
    </row>
    <row r="36" spans="2:23" x14ac:dyDescent="0.25">
      <c r="B36" s="15">
        <v>2000</v>
      </c>
      <c r="C36" s="16">
        <v>2462</v>
      </c>
      <c r="D36" s="17" t="s">
        <v>31</v>
      </c>
      <c r="E36" s="4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30000</v>
      </c>
      <c r="N36" s="19">
        <v>0</v>
      </c>
      <c r="O36" s="19">
        <v>0</v>
      </c>
      <c r="P36" s="19">
        <v>0</v>
      </c>
      <c r="Q36" s="19">
        <v>3000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f t="shared" si="0"/>
        <v>33000</v>
      </c>
    </row>
    <row r="37" spans="2:23" x14ac:dyDescent="0.25">
      <c r="B37" s="15">
        <v>2000</v>
      </c>
      <c r="C37" s="16">
        <v>2471</v>
      </c>
      <c r="D37" s="17" t="s">
        <v>32</v>
      </c>
      <c r="E37" s="4">
        <v>0</v>
      </c>
      <c r="F37" s="19">
        <v>6815.63</v>
      </c>
      <c r="G37" s="19">
        <v>4000</v>
      </c>
      <c r="H37" s="19">
        <v>0</v>
      </c>
      <c r="I37" s="19">
        <v>36000</v>
      </c>
      <c r="J37" s="19">
        <v>0</v>
      </c>
      <c r="K37" s="19">
        <v>20000</v>
      </c>
      <c r="L37" s="19">
        <v>0</v>
      </c>
      <c r="M37" s="19">
        <v>25000</v>
      </c>
      <c r="N37" s="19">
        <v>0</v>
      </c>
      <c r="O37" s="19">
        <v>0</v>
      </c>
      <c r="P37" s="19">
        <v>10000</v>
      </c>
      <c r="Q37" s="19">
        <v>0</v>
      </c>
      <c r="R37" s="19">
        <v>0</v>
      </c>
      <c r="S37" s="19">
        <v>0</v>
      </c>
      <c r="T37" s="19">
        <v>96000</v>
      </c>
      <c r="U37" s="19">
        <v>5500</v>
      </c>
      <c r="V37" s="19">
        <v>0</v>
      </c>
      <c r="W37" s="19">
        <f t="shared" si="0"/>
        <v>203315.63</v>
      </c>
    </row>
    <row r="38" spans="2:23" x14ac:dyDescent="0.25">
      <c r="B38" s="15">
        <v>2000</v>
      </c>
      <c r="C38" s="16">
        <v>2481</v>
      </c>
      <c r="D38" s="17" t="s">
        <v>33</v>
      </c>
      <c r="E38" s="4">
        <v>0</v>
      </c>
      <c r="F38" s="19">
        <v>0</v>
      </c>
      <c r="G38" s="19">
        <v>15000</v>
      </c>
      <c r="H38" s="19">
        <v>0</v>
      </c>
      <c r="I38" s="19">
        <v>36000</v>
      </c>
      <c r="J38" s="19">
        <v>0</v>
      </c>
      <c r="K38" s="19">
        <v>0</v>
      </c>
      <c r="L38" s="19">
        <v>0</v>
      </c>
      <c r="M38" s="19">
        <v>0</v>
      </c>
      <c r="N38" s="19">
        <v>2600</v>
      </c>
      <c r="O38" s="19">
        <v>0</v>
      </c>
      <c r="P38" s="19">
        <v>0</v>
      </c>
      <c r="Q38" s="19">
        <v>42000</v>
      </c>
      <c r="R38" s="19">
        <v>68000</v>
      </c>
      <c r="S38" s="19">
        <v>0</v>
      </c>
      <c r="T38" s="19">
        <v>0</v>
      </c>
      <c r="U38" s="19">
        <v>12000</v>
      </c>
      <c r="V38" s="19">
        <v>0</v>
      </c>
      <c r="W38" s="19">
        <f t="shared" si="0"/>
        <v>175600</v>
      </c>
    </row>
    <row r="39" spans="2:23" x14ac:dyDescent="0.25">
      <c r="B39" s="15">
        <v>2000</v>
      </c>
      <c r="C39" s="16">
        <v>2491</v>
      </c>
      <c r="D39" s="17" t="s">
        <v>34</v>
      </c>
      <c r="E39" s="4">
        <v>0</v>
      </c>
      <c r="F39" s="19">
        <v>40467.68</v>
      </c>
      <c r="G39" s="19">
        <v>20000</v>
      </c>
      <c r="H39" s="19">
        <v>0</v>
      </c>
      <c r="I39" s="19">
        <v>123000</v>
      </c>
      <c r="J39" s="19">
        <v>0</v>
      </c>
      <c r="K39" s="19">
        <v>0</v>
      </c>
      <c r="L39" s="19">
        <v>73454.75</v>
      </c>
      <c r="M39" s="19">
        <v>0</v>
      </c>
      <c r="N39" s="19">
        <v>19600</v>
      </c>
      <c r="O39" s="19">
        <v>0</v>
      </c>
      <c r="P39" s="19">
        <v>20000</v>
      </c>
      <c r="Q39" s="19">
        <v>0</v>
      </c>
      <c r="R39" s="19">
        <v>51600</v>
      </c>
      <c r="S39" s="19">
        <v>0</v>
      </c>
      <c r="T39" s="19">
        <v>290000</v>
      </c>
      <c r="U39" s="19">
        <v>6273.04</v>
      </c>
      <c r="V39" s="19">
        <v>0</v>
      </c>
      <c r="W39" s="19">
        <f t="shared" si="0"/>
        <v>644395.47</v>
      </c>
    </row>
    <row r="40" spans="2:23" x14ac:dyDescent="0.25">
      <c r="B40" s="15">
        <v>2000</v>
      </c>
      <c r="C40" s="16">
        <v>2511</v>
      </c>
      <c r="D40" s="17" t="s">
        <v>35</v>
      </c>
      <c r="E40" s="4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12000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7119.46</v>
      </c>
      <c r="V40" s="19">
        <v>0</v>
      </c>
      <c r="W40" s="19">
        <f t="shared" si="0"/>
        <v>19119.46</v>
      </c>
    </row>
    <row r="41" spans="2:23" x14ac:dyDescent="0.25">
      <c r="B41" s="15">
        <v>2000</v>
      </c>
      <c r="C41" s="16">
        <v>2521</v>
      </c>
      <c r="D41" s="17" t="s">
        <v>36</v>
      </c>
      <c r="E41" s="4">
        <v>0</v>
      </c>
      <c r="F41" s="19">
        <v>40774.21</v>
      </c>
      <c r="G41" s="19">
        <v>6000</v>
      </c>
      <c r="H41" s="19">
        <v>0</v>
      </c>
      <c r="I41" s="19">
        <v>9600</v>
      </c>
      <c r="J41" s="19">
        <v>0</v>
      </c>
      <c r="K41" s="19">
        <v>0</v>
      </c>
      <c r="L41" s="19">
        <v>0</v>
      </c>
      <c r="M41" s="19">
        <v>3000</v>
      </c>
      <c r="N41" s="19">
        <v>6500</v>
      </c>
      <c r="O41" s="19">
        <v>0</v>
      </c>
      <c r="P41" s="19">
        <v>0</v>
      </c>
      <c r="Q41" s="19">
        <v>0</v>
      </c>
      <c r="R41" s="19">
        <v>12000</v>
      </c>
      <c r="S41" s="19">
        <v>0</v>
      </c>
      <c r="T41" s="19">
        <v>5000</v>
      </c>
      <c r="U41" s="19">
        <v>0</v>
      </c>
      <c r="V41" s="19">
        <v>0</v>
      </c>
      <c r="W41" s="19">
        <f t="shared" si="0"/>
        <v>82874.209999999992</v>
      </c>
    </row>
    <row r="42" spans="2:23" x14ac:dyDescent="0.25">
      <c r="B42" s="15">
        <v>2000</v>
      </c>
      <c r="C42" s="16">
        <v>2531</v>
      </c>
      <c r="D42" s="17" t="s">
        <v>37</v>
      </c>
      <c r="E42" s="4">
        <v>0</v>
      </c>
      <c r="F42" s="19">
        <v>211600.64000000001</v>
      </c>
      <c r="G42" s="19">
        <v>20000</v>
      </c>
      <c r="H42" s="19">
        <v>15000</v>
      </c>
      <c r="I42" s="19">
        <v>12000</v>
      </c>
      <c r="J42" s="19">
        <v>0</v>
      </c>
      <c r="K42" s="19">
        <v>1000</v>
      </c>
      <c r="L42" s="19">
        <v>10000.040000000001</v>
      </c>
      <c r="M42" s="19">
        <v>7000</v>
      </c>
      <c r="N42" s="19">
        <v>3200</v>
      </c>
      <c r="O42" s="19">
        <v>0</v>
      </c>
      <c r="P42" s="19">
        <v>96000</v>
      </c>
      <c r="Q42" s="19">
        <v>900</v>
      </c>
      <c r="R42" s="19">
        <v>7000</v>
      </c>
      <c r="S42" s="19">
        <v>0</v>
      </c>
      <c r="T42" s="19">
        <v>25000</v>
      </c>
      <c r="U42" s="19">
        <v>6024.8</v>
      </c>
      <c r="V42" s="19">
        <v>0</v>
      </c>
      <c r="W42" s="19">
        <f t="shared" si="0"/>
        <v>414725.48</v>
      </c>
    </row>
    <row r="43" spans="2:23" x14ac:dyDescent="0.25">
      <c r="B43" s="15">
        <v>2000</v>
      </c>
      <c r="C43" s="16">
        <v>2541</v>
      </c>
      <c r="D43" s="17" t="s">
        <v>38</v>
      </c>
      <c r="E43" s="4">
        <v>0</v>
      </c>
      <c r="F43" s="19">
        <v>0</v>
      </c>
      <c r="G43" s="19">
        <v>0</v>
      </c>
      <c r="H43" s="19">
        <v>20000</v>
      </c>
      <c r="I43" s="19">
        <v>0</v>
      </c>
      <c r="J43" s="19">
        <v>0</v>
      </c>
      <c r="K43" s="19">
        <v>2000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f t="shared" si="0"/>
        <v>22000</v>
      </c>
    </row>
    <row r="44" spans="2:23" x14ac:dyDescent="0.25">
      <c r="B44" s="15">
        <v>2000</v>
      </c>
      <c r="C44" s="16">
        <v>2551</v>
      </c>
      <c r="D44" s="17" t="s">
        <v>39</v>
      </c>
      <c r="E44" s="4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3000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525000</v>
      </c>
      <c r="U44" s="19">
        <v>0</v>
      </c>
      <c r="V44" s="19">
        <v>0</v>
      </c>
      <c r="W44" s="19">
        <f t="shared" si="0"/>
        <v>528000</v>
      </c>
    </row>
    <row r="45" spans="2:23" x14ac:dyDescent="0.25">
      <c r="B45" s="15">
        <v>2000</v>
      </c>
      <c r="C45" s="16">
        <v>2561</v>
      </c>
      <c r="D45" s="17" t="s">
        <v>40</v>
      </c>
      <c r="E45" s="4">
        <v>0</v>
      </c>
      <c r="F45" s="19">
        <v>304.5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5000</v>
      </c>
      <c r="R45" s="19">
        <v>2400</v>
      </c>
      <c r="S45" s="19">
        <v>0</v>
      </c>
      <c r="T45" s="19">
        <v>0</v>
      </c>
      <c r="U45" s="19">
        <v>0</v>
      </c>
      <c r="V45" s="19">
        <v>0</v>
      </c>
      <c r="W45" s="19">
        <f t="shared" si="0"/>
        <v>7704.5</v>
      </c>
    </row>
    <row r="46" spans="2:23" x14ac:dyDescent="0.25">
      <c r="B46" s="15">
        <v>2000</v>
      </c>
      <c r="C46" s="16">
        <v>2591</v>
      </c>
      <c r="D46" s="17" t="s">
        <v>41</v>
      </c>
      <c r="E46" s="4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27000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f t="shared" si="0"/>
        <v>27000</v>
      </c>
    </row>
    <row r="47" spans="2:23" x14ac:dyDescent="0.25">
      <c r="B47" s="15">
        <v>2000</v>
      </c>
      <c r="C47" s="16">
        <v>2611</v>
      </c>
      <c r="D47" s="17" t="s">
        <v>42</v>
      </c>
      <c r="E47" s="4">
        <v>120000</v>
      </c>
      <c r="F47" s="19">
        <v>193924.09</v>
      </c>
      <c r="G47" s="19">
        <v>150000</v>
      </c>
      <c r="H47" s="19">
        <v>148897</v>
      </c>
      <c r="I47" s="19">
        <v>540000</v>
      </c>
      <c r="J47" s="19">
        <v>1350000</v>
      </c>
      <c r="K47" s="19">
        <v>120000</v>
      </c>
      <c r="L47" s="19">
        <v>300000</v>
      </c>
      <c r="M47" s="19">
        <v>900000</v>
      </c>
      <c r="N47" s="19">
        <v>138000</v>
      </c>
      <c r="O47" s="19">
        <v>10500</v>
      </c>
      <c r="P47" s="19">
        <v>90000</v>
      </c>
      <c r="Q47" s="19">
        <v>25000</v>
      </c>
      <c r="R47" s="19">
        <v>201600</v>
      </c>
      <c r="S47" s="19">
        <v>24000</v>
      </c>
      <c r="T47" s="19">
        <v>424000</v>
      </c>
      <c r="U47" s="19">
        <v>36310.720000000001</v>
      </c>
      <c r="V47" s="19">
        <v>0</v>
      </c>
      <c r="W47" s="19">
        <f t="shared" si="0"/>
        <v>4772231.8099999996</v>
      </c>
    </row>
    <row r="48" spans="2:23" x14ac:dyDescent="0.25">
      <c r="B48" s="15">
        <v>2000</v>
      </c>
      <c r="C48" s="16">
        <v>2612</v>
      </c>
      <c r="D48" s="17" t="s">
        <v>43</v>
      </c>
      <c r="E48" s="4">
        <v>0</v>
      </c>
      <c r="F48" s="19">
        <v>0</v>
      </c>
      <c r="G48" s="19">
        <v>0</v>
      </c>
      <c r="H48" s="19">
        <v>0</v>
      </c>
      <c r="I48" s="19">
        <v>30000</v>
      </c>
      <c r="J48" s="19">
        <v>0</v>
      </c>
      <c r="K48" s="19">
        <v>0</v>
      </c>
      <c r="L48" s="19">
        <v>0</v>
      </c>
      <c r="M48" s="19">
        <v>30000</v>
      </c>
      <c r="N48" s="19">
        <v>5500</v>
      </c>
      <c r="O48" s="19">
        <v>399.99</v>
      </c>
      <c r="P48" s="19">
        <v>0</v>
      </c>
      <c r="Q48" s="19">
        <v>1000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f t="shared" si="0"/>
        <v>66899.990000000005</v>
      </c>
    </row>
    <row r="49" spans="2:23" x14ac:dyDescent="0.25">
      <c r="B49" s="15">
        <v>2000</v>
      </c>
      <c r="C49" s="16">
        <v>2621</v>
      </c>
      <c r="D49" s="17" t="s">
        <v>44</v>
      </c>
      <c r="E49" s="4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f t="shared" si="0"/>
        <v>0</v>
      </c>
    </row>
    <row r="50" spans="2:23" x14ac:dyDescent="0.25">
      <c r="B50" s="15">
        <v>2000</v>
      </c>
      <c r="C50" s="16">
        <v>2711</v>
      </c>
      <c r="D50" s="17" t="s">
        <v>45</v>
      </c>
      <c r="E50" s="4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50000</v>
      </c>
      <c r="M50" s="19">
        <v>30000</v>
      </c>
      <c r="N50" s="19">
        <v>0</v>
      </c>
      <c r="O50" s="19">
        <v>0</v>
      </c>
      <c r="P50" s="19">
        <v>0</v>
      </c>
      <c r="Q50" s="19">
        <v>0</v>
      </c>
      <c r="R50" s="19">
        <v>10000</v>
      </c>
      <c r="S50" s="19">
        <v>0</v>
      </c>
      <c r="T50" s="19">
        <v>0</v>
      </c>
      <c r="U50" s="19">
        <v>0</v>
      </c>
      <c r="V50" s="19">
        <v>0</v>
      </c>
      <c r="W50" s="19">
        <f t="shared" si="0"/>
        <v>90000</v>
      </c>
    </row>
    <row r="51" spans="2:23" x14ac:dyDescent="0.25">
      <c r="B51" s="15">
        <v>2000</v>
      </c>
      <c r="C51" s="16">
        <v>2712</v>
      </c>
      <c r="D51" s="17" t="s">
        <v>46</v>
      </c>
      <c r="E51" s="4">
        <v>0</v>
      </c>
      <c r="F51" s="19">
        <v>0</v>
      </c>
      <c r="G51" s="19">
        <v>150000</v>
      </c>
      <c r="H51" s="19">
        <v>0</v>
      </c>
      <c r="I51" s="19">
        <v>76000</v>
      </c>
      <c r="J51" s="19">
        <v>0</v>
      </c>
      <c r="K51" s="19">
        <v>0</v>
      </c>
      <c r="L51" s="19">
        <v>0</v>
      </c>
      <c r="M51" s="19">
        <v>0</v>
      </c>
      <c r="N51" s="19">
        <v>12000</v>
      </c>
      <c r="O51" s="19">
        <v>0</v>
      </c>
      <c r="P51" s="19">
        <v>0</v>
      </c>
      <c r="Q51" s="19">
        <v>3000</v>
      </c>
      <c r="R51" s="19">
        <v>0</v>
      </c>
      <c r="S51" s="19">
        <v>0</v>
      </c>
      <c r="T51" s="19">
        <v>490000</v>
      </c>
      <c r="U51" s="19">
        <v>39069.769999999997</v>
      </c>
      <c r="V51" s="19">
        <v>0</v>
      </c>
      <c r="W51" s="19">
        <f t="shared" si="0"/>
        <v>770069.77</v>
      </c>
    </row>
    <row r="52" spans="2:23" x14ac:dyDescent="0.25">
      <c r="B52" s="15">
        <v>2000</v>
      </c>
      <c r="C52" s="16">
        <v>2721</v>
      </c>
      <c r="D52" s="17" t="s">
        <v>47</v>
      </c>
      <c r="E52" s="4">
        <v>0</v>
      </c>
      <c r="F52" s="19">
        <v>28876.35</v>
      </c>
      <c r="G52" s="19">
        <v>8000</v>
      </c>
      <c r="H52" s="19">
        <v>0</v>
      </c>
      <c r="I52" s="19">
        <v>0</v>
      </c>
      <c r="J52" s="19">
        <v>0</v>
      </c>
      <c r="K52" s="19">
        <v>9000</v>
      </c>
      <c r="L52" s="19">
        <v>0</v>
      </c>
      <c r="M52" s="19">
        <v>30000</v>
      </c>
      <c r="N52" s="19">
        <v>2500</v>
      </c>
      <c r="O52" s="19">
        <v>0</v>
      </c>
      <c r="P52" s="19">
        <v>0</v>
      </c>
      <c r="Q52" s="19">
        <v>5000</v>
      </c>
      <c r="R52" s="19">
        <v>0</v>
      </c>
      <c r="S52" s="19">
        <v>0</v>
      </c>
      <c r="T52" s="19">
        <v>75000</v>
      </c>
      <c r="U52" s="19">
        <v>10748.84</v>
      </c>
      <c r="V52" s="19">
        <v>0</v>
      </c>
      <c r="W52" s="19">
        <f t="shared" si="0"/>
        <v>169125.19</v>
      </c>
    </row>
    <row r="53" spans="2:23" x14ac:dyDescent="0.25">
      <c r="B53" s="15">
        <v>2000</v>
      </c>
      <c r="C53" s="16">
        <v>2731</v>
      </c>
      <c r="D53" s="17" t="s">
        <v>48</v>
      </c>
      <c r="E53" s="4">
        <v>0</v>
      </c>
      <c r="F53" s="19">
        <v>22706.65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310000</v>
      </c>
      <c r="U53" s="19">
        <v>0</v>
      </c>
      <c r="V53" s="19">
        <v>0</v>
      </c>
      <c r="W53" s="19">
        <f t="shared" si="0"/>
        <v>332706.65000000002</v>
      </c>
    </row>
    <row r="54" spans="2:23" x14ac:dyDescent="0.25">
      <c r="B54" s="15">
        <v>2000</v>
      </c>
      <c r="C54" s="16">
        <v>2741</v>
      </c>
      <c r="D54" s="17" t="s">
        <v>49</v>
      </c>
      <c r="E54" s="4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2000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f t="shared" si="0"/>
        <v>2000</v>
      </c>
    </row>
    <row r="55" spans="2:23" x14ac:dyDescent="0.25">
      <c r="B55" s="15">
        <v>2000</v>
      </c>
      <c r="C55" s="16">
        <v>2751</v>
      </c>
      <c r="D55" s="17" t="s">
        <v>50</v>
      </c>
      <c r="E55" s="4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3000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f t="shared" si="0"/>
        <v>3000</v>
      </c>
    </row>
    <row r="56" spans="2:23" x14ac:dyDescent="0.25">
      <c r="B56" s="15">
        <v>2000</v>
      </c>
      <c r="C56" s="16">
        <v>2811</v>
      </c>
      <c r="D56" s="17" t="s">
        <v>51</v>
      </c>
      <c r="E56" s="4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f t="shared" si="0"/>
        <v>0</v>
      </c>
    </row>
    <row r="57" spans="2:23" x14ac:dyDescent="0.25">
      <c r="B57" s="15">
        <v>2000</v>
      </c>
      <c r="C57" s="16">
        <v>2821</v>
      </c>
      <c r="D57" s="17" t="s">
        <v>52</v>
      </c>
      <c r="E57" s="4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f t="shared" si="0"/>
        <v>0</v>
      </c>
    </row>
    <row r="58" spans="2:23" x14ac:dyDescent="0.25">
      <c r="B58" s="15">
        <v>2000</v>
      </c>
      <c r="C58" s="16">
        <v>2831</v>
      </c>
      <c r="D58" s="17" t="s">
        <v>53</v>
      </c>
      <c r="E58" s="4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f t="shared" si="0"/>
        <v>0</v>
      </c>
    </row>
    <row r="59" spans="2:23" x14ac:dyDescent="0.25">
      <c r="B59" s="15">
        <v>2000</v>
      </c>
      <c r="C59" s="16">
        <v>2911</v>
      </c>
      <c r="D59" s="17" t="s">
        <v>54</v>
      </c>
      <c r="E59" s="4">
        <v>0</v>
      </c>
      <c r="F59" s="19">
        <v>23454.3</v>
      </c>
      <c r="G59" s="19">
        <v>1200</v>
      </c>
      <c r="H59" s="19">
        <v>0</v>
      </c>
      <c r="I59" s="19">
        <v>27000</v>
      </c>
      <c r="J59" s="19">
        <v>0</v>
      </c>
      <c r="K59" s="19">
        <v>2000</v>
      </c>
      <c r="L59" s="19">
        <v>10206.030000000001</v>
      </c>
      <c r="M59" s="19">
        <v>40000</v>
      </c>
      <c r="N59" s="19">
        <v>9600</v>
      </c>
      <c r="O59" s="19">
        <v>0</v>
      </c>
      <c r="P59" s="19">
        <v>0</v>
      </c>
      <c r="Q59" s="19">
        <v>3000</v>
      </c>
      <c r="R59" s="19">
        <v>18000</v>
      </c>
      <c r="S59" s="19">
        <v>1500</v>
      </c>
      <c r="T59" s="19">
        <v>19000</v>
      </c>
      <c r="U59" s="19">
        <v>3500</v>
      </c>
      <c r="V59" s="19">
        <v>0</v>
      </c>
      <c r="W59" s="19">
        <f t="shared" si="0"/>
        <v>158460.33000000002</v>
      </c>
    </row>
    <row r="60" spans="2:23" x14ac:dyDescent="0.25">
      <c r="B60" s="15">
        <v>2000</v>
      </c>
      <c r="C60" s="16">
        <v>2921</v>
      </c>
      <c r="D60" s="17" t="s">
        <v>55</v>
      </c>
      <c r="E60" s="4">
        <v>0</v>
      </c>
      <c r="F60" s="19">
        <v>6142.51</v>
      </c>
      <c r="G60" s="19">
        <v>11000</v>
      </c>
      <c r="H60" s="19">
        <v>0</v>
      </c>
      <c r="I60" s="19">
        <v>36000</v>
      </c>
      <c r="J60" s="19">
        <v>0</v>
      </c>
      <c r="K60" s="19">
        <v>13000</v>
      </c>
      <c r="L60" s="19">
        <v>0</v>
      </c>
      <c r="M60" s="19">
        <v>0</v>
      </c>
      <c r="N60" s="19">
        <v>11600</v>
      </c>
      <c r="O60" s="19">
        <v>0</v>
      </c>
      <c r="P60" s="19">
        <v>22000</v>
      </c>
      <c r="Q60" s="19">
        <v>0</v>
      </c>
      <c r="R60" s="19">
        <v>4200</v>
      </c>
      <c r="S60" s="19">
        <v>1800</v>
      </c>
      <c r="T60" s="19">
        <v>340000</v>
      </c>
      <c r="U60" s="19">
        <v>5285</v>
      </c>
      <c r="V60" s="19">
        <v>0</v>
      </c>
      <c r="W60" s="19">
        <f t="shared" si="0"/>
        <v>451027.51</v>
      </c>
    </row>
    <row r="61" spans="2:23" ht="25.5" x14ac:dyDescent="0.25">
      <c r="B61" s="15">
        <v>2000</v>
      </c>
      <c r="C61" s="16">
        <v>2931</v>
      </c>
      <c r="D61" s="17" t="s">
        <v>56</v>
      </c>
      <c r="E61" s="4">
        <v>0</v>
      </c>
      <c r="F61" s="19">
        <v>0</v>
      </c>
      <c r="G61" s="19">
        <v>1000</v>
      </c>
      <c r="H61" s="19">
        <v>0</v>
      </c>
      <c r="I61" s="19">
        <v>24000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9000</v>
      </c>
      <c r="S61" s="19">
        <v>0</v>
      </c>
      <c r="T61" s="19">
        <v>108500</v>
      </c>
      <c r="U61" s="19">
        <v>2261.6999999999998</v>
      </c>
      <c r="V61" s="19">
        <v>0</v>
      </c>
      <c r="W61" s="19">
        <f t="shared" si="0"/>
        <v>144761.70000000001</v>
      </c>
    </row>
    <row r="62" spans="2:23" ht="25.5" x14ac:dyDescent="0.25">
      <c r="B62" s="15">
        <v>2000</v>
      </c>
      <c r="C62" s="16">
        <v>2941</v>
      </c>
      <c r="D62" s="17" t="s">
        <v>57</v>
      </c>
      <c r="E62" s="4">
        <v>0</v>
      </c>
      <c r="F62" s="19">
        <v>36148.449999999997</v>
      </c>
      <c r="G62" s="19">
        <v>8000</v>
      </c>
      <c r="H62" s="19">
        <v>15189</v>
      </c>
      <c r="I62" s="19">
        <v>36000</v>
      </c>
      <c r="J62" s="19">
        <v>15000</v>
      </c>
      <c r="K62" s="19">
        <v>60500</v>
      </c>
      <c r="L62" s="19">
        <v>0</v>
      </c>
      <c r="M62" s="19">
        <v>0</v>
      </c>
      <c r="N62" s="19">
        <v>12600</v>
      </c>
      <c r="O62" s="19">
        <v>0</v>
      </c>
      <c r="P62" s="19">
        <v>20000</v>
      </c>
      <c r="Q62" s="19">
        <v>10000</v>
      </c>
      <c r="R62" s="19">
        <v>22000</v>
      </c>
      <c r="S62" s="19">
        <v>0</v>
      </c>
      <c r="T62" s="19">
        <v>590000</v>
      </c>
      <c r="U62" s="19">
        <v>8000</v>
      </c>
      <c r="V62" s="19">
        <v>0</v>
      </c>
      <c r="W62" s="19">
        <f t="shared" si="0"/>
        <v>833437.45</v>
      </c>
    </row>
    <row r="63" spans="2:23" ht="25.5" x14ac:dyDescent="0.25">
      <c r="B63" s="15">
        <v>2000</v>
      </c>
      <c r="C63" s="16">
        <v>2951</v>
      </c>
      <c r="D63" s="17" t="s">
        <v>58</v>
      </c>
      <c r="E63" s="4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f t="shared" si="0"/>
        <v>0</v>
      </c>
    </row>
    <row r="64" spans="2:23" x14ac:dyDescent="0.25">
      <c r="B64" s="15">
        <v>2000</v>
      </c>
      <c r="C64" s="16">
        <v>2961</v>
      </c>
      <c r="D64" s="17" t="s">
        <v>59</v>
      </c>
      <c r="E64" s="4">
        <v>0</v>
      </c>
      <c r="F64" s="19">
        <v>75000</v>
      </c>
      <c r="G64" s="19">
        <v>0</v>
      </c>
      <c r="H64" s="19">
        <v>0</v>
      </c>
      <c r="I64" s="19">
        <v>86500</v>
      </c>
      <c r="J64" s="19">
        <v>0</v>
      </c>
      <c r="K64" s="19">
        <v>0</v>
      </c>
      <c r="L64" s="19">
        <v>0</v>
      </c>
      <c r="M64" s="19">
        <v>450000</v>
      </c>
      <c r="N64" s="19">
        <v>13000</v>
      </c>
      <c r="O64" s="19">
        <v>2499.9899999999998</v>
      </c>
      <c r="P64" s="19">
        <v>0</v>
      </c>
      <c r="Q64" s="19">
        <v>0</v>
      </c>
      <c r="R64" s="19">
        <v>40000</v>
      </c>
      <c r="S64" s="19">
        <v>4000</v>
      </c>
      <c r="T64" s="19">
        <v>120000</v>
      </c>
      <c r="U64" s="19">
        <v>0</v>
      </c>
      <c r="V64" s="19">
        <v>0</v>
      </c>
      <c r="W64" s="19">
        <f t="shared" si="0"/>
        <v>790999.99</v>
      </c>
    </row>
    <row r="65" spans="2:23" x14ac:dyDescent="0.25">
      <c r="B65" s="15">
        <v>2000</v>
      </c>
      <c r="C65" s="16">
        <v>2962</v>
      </c>
      <c r="D65" s="17" t="s">
        <v>60</v>
      </c>
      <c r="E65" s="4">
        <v>0</v>
      </c>
      <c r="F65" s="19">
        <v>0</v>
      </c>
      <c r="G65" s="19">
        <v>0</v>
      </c>
      <c r="H65" s="19">
        <v>0</v>
      </c>
      <c r="I65" s="19">
        <v>66000</v>
      </c>
      <c r="J65" s="19">
        <v>120000</v>
      </c>
      <c r="K65" s="19">
        <v>0</v>
      </c>
      <c r="L65" s="19">
        <v>0</v>
      </c>
      <c r="M65" s="19">
        <v>0</v>
      </c>
      <c r="N65" s="19">
        <v>8343</v>
      </c>
      <c r="O65" s="19">
        <v>0</v>
      </c>
      <c r="P65" s="19">
        <v>0</v>
      </c>
      <c r="Q65" s="19">
        <v>0</v>
      </c>
      <c r="R65" s="19">
        <v>0</v>
      </c>
      <c r="S65" s="19">
        <v>8000</v>
      </c>
      <c r="T65" s="19">
        <v>0</v>
      </c>
      <c r="U65" s="19">
        <v>14520</v>
      </c>
      <c r="V65" s="19">
        <v>0</v>
      </c>
      <c r="W65" s="19">
        <f t="shared" si="0"/>
        <v>216863</v>
      </c>
    </row>
    <row r="66" spans="2:23" x14ac:dyDescent="0.25">
      <c r="B66" s="15">
        <v>2000</v>
      </c>
      <c r="C66" s="16">
        <v>2971</v>
      </c>
      <c r="D66" s="17" t="s">
        <v>61</v>
      </c>
      <c r="E66" s="4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50000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f t="shared" si="0"/>
        <v>50000</v>
      </c>
    </row>
    <row r="67" spans="2:23" x14ac:dyDescent="0.25">
      <c r="B67" s="15">
        <v>2000</v>
      </c>
      <c r="C67" s="16">
        <v>2981</v>
      </c>
      <c r="D67" s="17" t="s">
        <v>62</v>
      </c>
      <c r="E67" s="4">
        <v>0</v>
      </c>
      <c r="F67" s="19">
        <v>778.76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25000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f t="shared" si="0"/>
        <v>25778.76</v>
      </c>
    </row>
    <row r="68" spans="2:23" x14ac:dyDescent="0.25">
      <c r="B68" s="15">
        <v>2000</v>
      </c>
      <c r="C68" s="16">
        <v>2991</v>
      </c>
      <c r="D68" s="17" t="s">
        <v>63</v>
      </c>
      <c r="E68" s="4">
        <v>0</v>
      </c>
      <c r="F68" s="19">
        <v>0</v>
      </c>
      <c r="G68" s="19">
        <v>3000</v>
      </c>
      <c r="H68" s="19">
        <v>0</v>
      </c>
      <c r="I68" s="19">
        <v>301720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4000</v>
      </c>
      <c r="S68" s="19">
        <v>0</v>
      </c>
      <c r="T68" s="19">
        <v>0</v>
      </c>
      <c r="U68" s="19">
        <v>0</v>
      </c>
      <c r="V68" s="19">
        <v>0</v>
      </c>
      <c r="W68" s="19">
        <f t="shared" si="0"/>
        <v>308720</v>
      </c>
    </row>
    <row r="69" spans="2:23" ht="24" customHeight="1" x14ac:dyDescent="0.25">
      <c r="B69" s="39"/>
      <c r="C69" s="40" t="s">
        <v>215</v>
      </c>
      <c r="D69" s="42" t="s">
        <v>218</v>
      </c>
      <c r="E69" s="48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>
        <f>SUM(W8:W68)</f>
        <v>23831202.339999996</v>
      </c>
    </row>
    <row r="70" spans="2:23" x14ac:dyDescent="0.25">
      <c r="B70" s="15">
        <v>3000</v>
      </c>
      <c r="C70" s="16">
        <v>3111</v>
      </c>
      <c r="D70" s="17" t="s">
        <v>64</v>
      </c>
      <c r="E70" s="4">
        <v>50000</v>
      </c>
      <c r="F70" s="19">
        <v>1584153</v>
      </c>
      <c r="G70" s="19">
        <v>420000</v>
      </c>
      <c r="H70" s="19">
        <v>0</v>
      </c>
      <c r="I70" s="19">
        <v>0</v>
      </c>
      <c r="J70" s="19">
        <v>540000</v>
      </c>
      <c r="K70" s="19">
        <v>180000</v>
      </c>
      <c r="L70" s="19">
        <v>1224621.04</v>
      </c>
      <c r="M70" s="19">
        <v>100000</v>
      </c>
      <c r="N70" s="19">
        <v>32800</v>
      </c>
      <c r="O70" s="19">
        <v>6000</v>
      </c>
      <c r="P70" s="19">
        <v>168000</v>
      </c>
      <c r="Q70" s="19">
        <v>0</v>
      </c>
      <c r="R70" s="19">
        <v>294000</v>
      </c>
      <c r="S70" s="19">
        <v>1260000</v>
      </c>
      <c r="T70" s="19">
        <v>0</v>
      </c>
      <c r="U70" s="19">
        <v>260000</v>
      </c>
      <c r="V70" s="19">
        <v>0</v>
      </c>
      <c r="W70" s="19">
        <f t="shared" si="0"/>
        <v>6119574.04</v>
      </c>
    </row>
    <row r="71" spans="2:23" x14ac:dyDescent="0.25">
      <c r="B71" s="15">
        <v>3000</v>
      </c>
      <c r="C71" s="16">
        <v>3121</v>
      </c>
      <c r="D71" s="17" t="s">
        <v>65</v>
      </c>
      <c r="E71" s="4">
        <v>0</v>
      </c>
      <c r="F71" s="19">
        <v>1296739.19</v>
      </c>
      <c r="G71" s="19">
        <v>48000</v>
      </c>
      <c r="H71" s="19">
        <v>0</v>
      </c>
      <c r="I71" s="19">
        <v>61000</v>
      </c>
      <c r="J71" s="19">
        <v>0</v>
      </c>
      <c r="K71" s="19">
        <v>0</v>
      </c>
      <c r="L71" s="19">
        <v>25000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1000</v>
      </c>
      <c r="U71" s="19">
        <v>5000</v>
      </c>
      <c r="V71" s="19">
        <v>0</v>
      </c>
      <c r="W71" s="19">
        <f t="shared" si="0"/>
        <v>1436739.19</v>
      </c>
    </row>
    <row r="72" spans="2:23" x14ac:dyDescent="0.25">
      <c r="B72" s="15">
        <v>3000</v>
      </c>
      <c r="C72" s="16">
        <v>3131</v>
      </c>
      <c r="D72" s="17" t="s">
        <v>66</v>
      </c>
      <c r="E72" s="4">
        <v>10000</v>
      </c>
      <c r="F72" s="19">
        <v>1444835.67</v>
      </c>
      <c r="G72" s="19">
        <v>15000</v>
      </c>
      <c r="H72" s="19">
        <v>0</v>
      </c>
      <c r="I72" s="19">
        <v>28800</v>
      </c>
      <c r="J72" s="19">
        <v>0</v>
      </c>
      <c r="K72" s="19">
        <v>600000</v>
      </c>
      <c r="L72" s="19">
        <v>267120</v>
      </c>
      <c r="M72" s="19">
        <v>9108</v>
      </c>
      <c r="N72" s="19">
        <v>5900</v>
      </c>
      <c r="O72" s="19">
        <v>3000</v>
      </c>
      <c r="P72" s="19">
        <v>15000</v>
      </c>
      <c r="Q72" s="19">
        <v>28000</v>
      </c>
      <c r="R72" s="19">
        <v>42000</v>
      </c>
      <c r="S72" s="19">
        <v>20000</v>
      </c>
      <c r="T72" s="19">
        <v>132000</v>
      </c>
      <c r="U72" s="19">
        <v>84000</v>
      </c>
      <c r="V72" s="19">
        <v>0</v>
      </c>
      <c r="W72" s="19">
        <f t="shared" si="0"/>
        <v>2704763.67</v>
      </c>
    </row>
    <row r="73" spans="2:23" x14ac:dyDescent="0.25">
      <c r="B73" s="15">
        <v>3000</v>
      </c>
      <c r="C73" s="16">
        <v>3141</v>
      </c>
      <c r="D73" s="17" t="s">
        <v>67</v>
      </c>
      <c r="E73" s="4">
        <v>9588</v>
      </c>
      <c r="F73" s="19">
        <v>137730.54999999999</v>
      </c>
      <c r="G73" s="19">
        <v>0</v>
      </c>
      <c r="H73" s="19">
        <v>0</v>
      </c>
      <c r="I73" s="19">
        <v>0</v>
      </c>
      <c r="J73" s="19">
        <v>200000</v>
      </c>
      <c r="K73" s="19">
        <v>312504</v>
      </c>
      <c r="L73" s="19">
        <v>175908</v>
      </c>
      <c r="M73" s="19">
        <v>49032</v>
      </c>
      <c r="N73" s="19">
        <v>25400</v>
      </c>
      <c r="O73" s="19">
        <v>2400</v>
      </c>
      <c r="P73" s="19">
        <v>8832</v>
      </c>
      <c r="Q73" s="19">
        <v>0</v>
      </c>
      <c r="R73" s="19">
        <v>54000</v>
      </c>
      <c r="S73" s="19">
        <v>0</v>
      </c>
      <c r="T73" s="19">
        <v>734000</v>
      </c>
      <c r="U73" s="19">
        <v>28000</v>
      </c>
      <c r="V73" s="19">
        <v>0</v>
      </c>
      <c r="W73" s="19">
        <f t="shared" ref="W73:W136" si="1">SUM(E73:V73)</f>
        <v>1737394.55</v>
      </c>
    </row>
    <row r="74" spans="2:23" x14ac:dyDescent="0.25">
      <c r="B74" s="15">
        <v>3000</v>
      </c>
      <c r="C74" s="16">
        <v>3151</v>
      </c>
      <c r="D74" s="17" t="s">
        <v>68</v>
      </c>
      <c r="E74" s="4">
        <v>0</v>
      </c>
      <c r="F74" s="19">
        <v>0</v>
      </c>
      <c r="G74" s="19">
        <v>54000</v>
      </c>
      <c r="H74" s="19">
        <v>0</v>
      </c>
      <c r="I74" s="19">
        <v>72000</v>
      </c>
      <c r="J74" s="19">
        <v>0</v>
      </c>
      <c r="K74" s="19">
        <v>15802.08</v>
      </c>
      <c r="L74" s="19">
        <v>0</v>
      </c>
      <c r="M74" s="19">
        <v>40000</v>
      </c>
      <c r="N74" s="19">
        <v>24000</v>
      </c>
      <c r="O74" s="19">
        <v>6000</v>
      </c>
      <c r="P74" s="19">
        <v>0</v>
      </c>
      <c r="Q74" s="19">
        <v>0</v>
      </c>
      <c r="R74" s="19">
        <v>26400</v>
      </c>
      <c r="S74" s="19">
        <v>0</v>
      </c>
      <c r="T74" s="19">
        <v>0</v>
      </c>
      <c r="U74" s="19">
        <v>0</v>
      </c>
      <c r="V74" s="19">
        <v>0</v>
      </c>
      <c r="W74" s="19">
        <f t="shared" si="1"/>
        <v>238202.08</v>
      </c>
    </row>
    <row r="75" spans="2:23" x14ac:dyDescent="0.25">
      <c r="B75" s="15">
        <v>3000</v>
      </c>
      <c r="C75" s="16">
        <v>3161</v>
      </c>
      <c r="D75" s="17" t="s">
        <v>69</v>
      </c>
      <c r="E75" s="4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f t="shared" si="1"/>
        <v>0</v>
      </c>
    </row>
    <row r="76" spans="2:23" x14ac:dyDescent="0.25">
      <c r="B76" s="15">
        <v>3000</v>
      </c>
      <c r="C76" s="16">
        <v>3171</v>
      </c>
      <c r="D76" s="17" t="s">
        <v>70</v>
      </c>
      <c r="E76" s="4">
        <v>9588</v>
      </c>
      <c r="F76" s="19">
        <v>0</v>
      </c>
      <c r="G76" s="19">
        <v>228000</v>
      </c>
      <c r="H76" s="19">
        <v>0</v>
      </c>
      <c r="I76" s="19">
        <v>27000</v>
      </c>
      <c r="J76" s="19">
        <v>0</v>
      </c>
      <c r="K76" s="19">
        <v>460056</v>
      </c>
      <c r="L76" s="19">
        <v>72800</v>
      </c>
      <c r="M76" s="19">
        <v>42000</v>
      </c>
      <c r="N76" s="19">
        <v>0</v>
      </c>
      <c r="O76" s="19">
        <v>0</v>
      </c>
      <c r="P76" s="19">
        <v>8376</v>
      </c>
      <c r="Q76" s="19">
        <v>0</v>
      </c>
      <c r="R76" s="19">
        <v>85000</v>
      </c>
      <c r="S76" s="19">
        <v>2004000</v>
      </c>
      <c r="T76" s="19">
        <v>11548</v>
      </c>
      <c r="U76" s="19">
        <v>25000</v>
      </c>
      <c r="V76" s="19">
        <v>0</v>
      </c>
      <c r="W76" s="19">
        <f t="shared" si="1"/>
        <v>2973368</v>
      </c>
    </row>
    <row r="77" spans="2:23" x14ac:dyDescent="0.25">
      <c r="B77" s="15">
        <v>3000</v>
      </c>
      <c r="C77" s="16">
        <v>3181</v>
      </c>
      <c r="D77" s="17" t="s">
        <v>71</v>
      </c>
      <c r="E77" s="4">
        <v>200</v>
      </c>
      <c r="F77" s="19">
        <v>385</v>
      </c>
      <c r="G77" s="19">
        <v>6000</v>
      </c>
      <c r="H77" s="19">
        <v>0</v>
      </c>
      <c r="I77" s="19">
        <v>0</v>
      </c>
      <c r="J77" s="19">
        <v>0</v>
      </c>
      <c r="K77" s="19">
        <v>10000</v>
      </c>
      <c r="L77" s="19">
        <v>6100</v>
      </c>
      <c r="M77" s="19">
        <v>2500</v>
      </c>
      <c r="N77" s="19">
        <v>0</v>
      </c>
      <c r="O77" s="19">
        <v>0</v>
      </c>
      <c r="P77" s="19">
        <v>2400</v>
      </c>
      <c r="Q77" s="19">
        <v>0</v>
      </c>
      <c r="R77" s="19">
        <v>7200</v>
      </c>
      <c r="S77" s="19">
        <v>3600</v>
      </c>
      <c r="T77" s="19">
        <v>0</v>
      </c>
      <c r="U77" s="19">
        <v>2766.36</v>
      </c>
      <c r="V77" s="19">
        <v>0</v>
      </c>
      <c r="W77" s="19">
        <f t="shared" si="1"/>
        <v>41151.360000000001</v>
      </c>
    </row>
    <row r="78" spans="2:23" x14ac:dyDescent="0.25">
      <c r="B78" s="15">
        <v>3000</v>
      </c>
      <c r="C78" s="16">
        <v>3182</v>
      </c>
      <c r="D78" s="17" t="s">
        <v>72</v>
      </c>
      <c r="E78" s="4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f t="shared" si="1"/>
        <v>0</v>
      </c>
    </row>
    <row r="79" spans="2:23" x14ac:dyDescent="0.25">
      <c r="B79" s="15">
        <v>3000</v>
      </c>
      <c r="C79" s="16">
        <v>3191</v>
      </c>
      <c r="D79" s="17" t="s">
        <v>73</v>
      </c>
      <c r="E79" s="4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f t="shared" si="1"/>
        <v>0</v>
      </c>
    </row>
    <row r="80" spans="2:23" x14ac:dyDescent="0.25">
      <c r="B80" s="15">
        <v>3000</v>
      </c>
      <c r="C80" s="16">
        <v>3211</v>
      </c>
      <c r="D80" s="17" t="s">
        <v>74</v>
      </c>
      <c r="E80" s="4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f t="shared" si="1"/>
        <v>0</v>
      </c>
    </row>
    <row r="81" spans="2:23" x14ac:dyDescent="0.25">
      <c r="B81" s="15">
        <v>3000</v>
      </c>
      <c r="C81" s="16">
        <v>3221</v>
      </c>
      <c r="D81" s="17" t="s">
        <v>75</v>
      </c>
      <c r="E81" s="4">
        <v>383217.6</v>
      </c>
      <c r="F81" s="19">
        <v>0</v>
      </c>
      <c r="G81" s="19">
        <v>0</v>
      </c>
      <c r="H81" s="19">
        <v>0</v>
      </c>
      <c r="I81" s="19">
        <v>552000</v>
      </c>
      <c r="J81" s="19">
        <v>2500000</v>
      </c>
      <c r="K81" s="19">
        <v>0</v>
      </c>
      <c r="L81" s="19">
        <v>0</v>
      </c>
      <c r="M81" s="19">
        <v>1200000</v>
      </c>
      <c r="N81" s="19">
        <v>0</v>
      </c>
      <c r="O81" s="19">
        <v>0</v>
      </c>
      <c r="P81" s="19">
        <v>720000</v>
      </c>
      <c r="Q81" s="19">
        <v>0</v>
      </c>
      <c r="R81" s="19">
        <v>0</v>
      </c>
      <c r="S81" s="19">
        <v>0</v>
      </c>
      <c r="T81" s="19">
        <v>908937.92</v>
      </c>
      <c r="U81" s="19">
        <v>0</v>
      </c>
      <c r="V81" s="19">
        <v>0</v>
      </c>
      <c r="W81" s="19">
        <f t="shared" si="1"/>
        <v>6264155.5199999996</v>
      </c>
    </row>
    <row r="82" spans="2:23" x14ac:dyDescent="0.25">
      <c r="B82" s="15">
        <v>3000</v>
      </c>
      <c r="C82" s="16">
        <v>3231</v>
      </c>
      <c r="D82" s="17" t="s">
        <v>76</v>
      </c>
      <c r="E82" s="4">
        <v>36000</v>
      </c>
      <c r="F82" s="19">
        <v>0</v>
      </c>
      <c r="G82" s="19">
        <v>50000</v>
      </c>
      <c r="H82" s="19">
        <v>0</v>
      </c>
      <c r="I82" s="19">
        <v>150000</v>
      </c>
      <c r="J82" s="19">
        <v>0</v>
      </c>
      <c r="K82" s="19">
        <v>0</v>
      </c>
      <c r="L82" s="19">
        <v>0</v>
      </c>
      <c r="M82" s="19">
        <v>150000</v>
      </c>
      <c r="N82" s="19">
        <v>36000</v>
      </c>
      <c r="O82" s="19">
        <v>4500</v>
      </c>
      <c r="P82" s="19">
        <v>30000</v>
      </c>
      <c r="Q82" s="19">
        <v>0</v>
      </c>
      <c r="R82" s="19">
        <v>0</v>
      </c>
      <c r="S82" s="19">
        <v>0</v>
      </c>
      <c r="T82" s="19">
        <v>0</v>
      </c>
      <c r="U82" s="19">
        <v>45376.66</v>
      </c>
      <c r="V82" s="19">
        <v>0</v>
      </c>
      <c r="W82" s="19">
        <f t="shared" si="1"/>
        <v>501876.66000000003</v>
      </c>
    </row>
    <row r="83" spans="2:23" x14ac:dyDescent="0.25">
      <c r="B83" s="15">
        <v>3000</v>
      </c>
      <c r="C83" s="16">
        <v>3241</v>
      </c>
      <c r="D83" s="17" t="s">
        <v>77</v>
      </c>
      <c r="E83" s="4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f t="shared" si="1"/>
        <v>0</v>
      </c>
    </row>
    <row r="84" spans="2:23" x14ac:dyDescent="0.25">
      <c r="B84" s="15">
        <v>3000</v>
      </c>
      <c r="C84" s="16">
        <v>3251</v>
      </c>
      <c r="D84" s="17" t="s">
        <v>78</v>
      </c>
      <c r="E84" s="4">
        <v>0</v>
      </c>
      <c r="F84" s="19">
        <v>0</v>
      </c>
      <c r="G84" s="19">
        <v>0</v>
      </c>
      <c r="H84" s="19">
        <v>0</v>
      </c>
      <c r="I84" s="19">
        <v>355000</v>
      </c>
      <c r="J84" s="19">
        <v>1200000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f t="shared" si="1"/>
        <v>1555000</v>
      </c>
    </row>
    <row r="85" spans="2:23" x14ac:dyDescent="0.25">
      <c r="B85" s="15">
        <v>3000</v>
      </c>
      <c r="C85" s="16">
        <v>3261</v>
      </c>
      <c r="D85" s="17" t="s">
        <v>79</v>
      </c>
      <c r="E85" s="4">
        <v>0</v>
      </c>
      <c r="F85" s="19">
        <v>10150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f t="shared" si="1"/>
        <v>10150</v>
      </c>
    </row>
    <row r="86" spans="2:23" x14ac:dyDescent="0.25">
      <c r="B86" s="15">
        <v>3000</v>
      </c>
      <c r="C86" s="16">
        <v>3271</v>
      </c>
      <c r="D86" s="17" t="s">
        <v>80</v>
      </c>
      <c r="E86" s="4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445749</v>
      </c>
      <c r="L86" s="19">
        <v>0</v>
      </c>
      <c r="M86" s="19">
        <v>0</v>
      </c>
      <c r="N86" s="19">
        <v>3500</v>
      </c>
      <c r="O86" s="19">
        <v>0</v>
      </c>
      <c r="P86" s="19">
        <v>18000</v>
      </c>
      <c r="Q86" s="19">
        <v>8000</v>
      </c>
      <c r="R86" s="19">
        <v>37000</v>
      </c>
      <c r="S86" s="19">
        <v>0</v>
      </c>
      <c r="T86" s="19">
        <v>0</v>
      </c>
      <c r="U86" s="19">
        <v>0</v>
      </c>
      <c r="V86" s="19">
        <v>0</v>
      </c>
      <c r="W86" s="19">
        <f t="shared" si="1"/>
        <v>512249</v>
      </c>
    </row>
    <row r="87" spans="2:23" x14ac:dyDescent="0.25">
      <c r="B87" s="15">
        <v>3000</v>
      </c>
      <c r="C87" s="16">
        <v>3281</v>
      </c>
      <c r="D87" s="17" t="s">
        <v>81</v>
      </c>
      <c r="E87" s="4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f t="shared" si="1"/>
        <v>0</v>
      </c>
    </row>
    <row r="88" spans="2:23" x14ac:dyDescent="0.25">
      <c r="B88" s="15">
        <v>3000</v>
      </c>
      <c r="C88" s="16">
        <v>3291</v>
      </c>
      <c r="D88" s="17" t="s">
        <v>82</v>
      </c>
      <c r="E88" s="4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44000</v>
      </c>
      <c r="L88" s="19">
        <v>29000</v>
      </c>
      <c r="M88" s="19">
        <v>0</v>
      </c>
      <c r="N88" s="19">
        <v>0</v>
      </c>
      <c r="O88" s="19">
        <v>0</v>
      </c>
      <c r="P88" s="19">
        <v>15000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f t="shared" si="1"/>
        <v>88000</v>
      </c>
    </row>
    <row r="89" spans="2:23" x14ac:dyDescent="0.25">
      <c r="B89" s="15">
        <v>3000</v>
      </c>
      <c r="C89" s="16">
        <v>3311</v>
      </c>
      <c r="D89" s="17" t="s">
        <v>83</v>
      </c>
      <c r="E89" s="4">
        <v>0</v>
      </c>
      <c r="F89" s="19">
        <v>300000</v>
      </c>
      <c r="G89" s="19">
        <v>100000</v>
      </c>
      <c r="H89" s="19">
        <v>0</v>
      </c>
      <c r="I89" s="19">
        <v>0</v>
      </c>
      <c r="J89" s="19">
        <v>0</v>
      </c>
      <c r="K89" s="19">
        <v>270000</v>
      </c>
      <c r="L89" s="19">
        <v>0</v>
      </c>
      <c r="M89" s="19">
        <v>0</v>
      </c>
      <c r="N89" s="19">
        <v>75000</v>
      </c>
      <c r="O89" s="19">
        <v>0</v>
      </c>
      <c r="P89" s="19">
        <v>0</v>
      </c>
      <c r="Q89" s="19">
        <v>69000</v>
      </c>
      <c r="R89" s="19">
        <v>65000</v>
      </c>
      <c r="S89" s="19">
        <v>1048909.57</v>
      </c>
      <c r="T89" s="19">
        <v>379000</v>
      </c>
      <c r="U89" s="19">
        <v>0</v>
      </c>
      <c r="V89" s="19">
        <v>0</v>
      </c>
      <c r="W89" s="19">
        <f t="shared" si="1"/>
        <v>2306909.5700000003</v>
      </c>
    </row>
    <row r="90" spans="2:23" x14ac:dyDescent="0.25">
      <c r="B90" s="15">
        <v>3000</v>
      </c>
      <c r="C90" s="16">
        <v>3321</v>
      </c>
      <c r="D90" s="17" t="s">
        <v>84</v>
      </c>
      <c r="E90" s="4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f t="shared" si="1"/>
        <v>0</v>
      </c>
    </row>
    <row r="91" spans="2:23" ht="25.5" x14ac:dyDescent="0.25">
      <c r="B91" s="15">
        <v>3000</v>
      </c>
      <c r="C91" s="16">
        <v>3331</v>
      </c>
      <c r="D91" s="17" t="s">
        <v>85</v>
      </c>
      <c r="E91" s="4">
        <v>0</v>
      </c>
      <c r="F91" s="19">
        <v>0</v>
      </c>
      <c r="G91" s="19">
        <v>60000</v>
      </c>
      <c r="H91" s="19">
        <v>0</v>
      </c>
      <c r="I91" s="19">
        <v>185000</v>
      </c>
      <c r="J91" s="19">
        <v>0</v>
      </c>
      <c r="K91" s="19">
        <v>135000</v>
      </c>
      <c r="L91" s="19">
        <v>0</v>
      </c>
      <c r="M91" s="19">
        <v>0</v>
      </c>
      <c r="N91" s="19">
        <v>132000</v>
      </c>
      <c r="O91" s="19">
        <v>0</v>
      </c>
      <c r="P91" s="19">
        <v>109560</v>
      </c>
      <c r="Q91" s="19">
        <v>0</v>
      </c>
      <c r="R91" s="19">
        <v>4000</v>
      </c>
      <c r="S91" s="19">
        <v>0</v>
      </c>
      <c r="T91" s="19">
        <v>0</v>
      </c>
      <c r="U91" s="19">
        <v>0</v>
      </c>
      <c r="V91" s="19">
        <v>0</v>
      </c>
      <c r="W91" s="19">
        <f t="shared" si="1"/>
        <v>625560</v>
      </c>
    </row>
    <row r="92" spans="2:23" x14ac:dyDescent="0.25">
      <c r="B92" s="15">
        <v>3000</v>
      </c>
      <c r="C92" s="16">
        <v>3341</v>
      </c>
      <c r="D92" s="17" t="s">
        <v>86</v>
      </c>
      <c r="E92" s="4">
        <v>0</v>
      </c>
      <c r="F92" s="19">
        <v>300000</v>
      </c>
      <c r="G92" s="19">
        <v>5000</v>
      </c>
      <c r="H92" s="19">
        <v>0</v>
      </c>
      <c r="I92" s="19">
        <v>0</v>
      </c>
      <c r="J92" s="19">
        <v>0</v>
      </c>
      <c r="K92" s="19">
        <v>210000</v>
      </c>
      <c r="L92" s="19">
        <v>0</v>
      </c>
      <c r="M92" s="19">
        <v>20000</v>
      </c>
      <c r="N92" s="19">
        <v>17800</v>
      </c>
      <c r="O92" s="19">
        <v>0</v>
      </c>
      <c r="P92" s="19">
        <v>40600</v>
      </c>
      <c r="Q92" s="19">
        <v>15000</v>
      </c>
      <c r="R92" s="19">
        <v>20000</v>
      </c>
      <c r="S92" s="19">
        <v>0</v>
      </c>
      <c r="T92" s="19">
        <v>660000</v>
      </c>
      <c r="U92" s="19">
        <v>0</v>
      </c>
      <c r="V92" s="19">
        <v>0</v>
      </c>
      <c r="W92" s="19">
        <f t="shared" si="1"/>
        <v>1288400</v>
      </c>
    </row>
    <row r="93" spans="2:23" x14ac:dyDescent="0.25">
      <c r="B93" s="15">
        <v>3000</v>
      </c>
      <c r="C93" s="16">
        <v>3351</v>
      </c>
      <c r="D93" s="17" t="s">
        <v>87</v>
      </c>
      <c r="E93" s="4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30000</v>
      </c>
      <c r="S93" s="19">
        <v>0</v>
      </c>
      <c r="T93" s="19">
        <v>0</v>
      </c>
      <c r="U93" s="19">
        <v>0</v>
      </c>
      <c r="V93" s="19">
        <v>0</v>
      </c>
      <c r="W93" s="19">
        <f t="shared" si="1"/>
        <v>30000</v>
      </c>
    </row>
    <row r="94" spans="2:23" x14ac:dyDescent="0.25">
      <c r="B94" s="15">
        <v>3000</v>
      </c>
      <c r="C94" s="16">
        <v>3361</v>
      </c>
      <c r="D94" s="17" t="s">
        <v>88</v>
      </c>
      <c r="E94" s="4">
        <v>1200</v>
      </c>
      <c r="F94" s="19">
        <v>25819.31</v>
      </c>
      <c r="G94" s="19">
        <v>1200</v>
      </c>
      <c r="H94" s="19">
        <v>0</v>
      </c>
      <c r="I94" s="19">
        <v>0</v>
      </c>
      <c r="J94" s="19">
        <v>700000</v>
      </c>
      <c r="K94" s="19">
        <v>526000</v>
      </c>
      <c r="L94" s="19">
        <v>331984</v>
      </c>
      <c r="M94" s="19">
        <v>0</v>
      </c>
      <c r="N94" s="19">
        <v>8500</v>
      </c>
      <c r="O94" s="19">
        <v>0</v>
      </c>
      <c r="P94" s="19">
        <v>26499.919999999998</v>
      </c>
      <c r="Q94" s="19">
        <v>32000</v>
      </c>
      <c r="R94" s="19">
        <v>6000</v>
      </c>
      <c r="S94" s="19">
        <v>0</v>
      </c>
      <c r="T94" s="19">
        <v>30000</v>
      </c>
      <c r="U94" s="19">
        <v>0</v>
      </c>
      <c r="V94" s="19">
        <v>0</v>
      </c>
      <c r="W94" s="19">
        <f t="shared" si="1"/>
        <v>1689203.23</v>
      </c>
    </row>
    <row r="95" spans="2:23" x14ac:dyDescent="0.25">
      <c r="B95" s="15">
        <v>3000</v>
      </c>
      <c r="C95" s="16">
        <v>3362</v>
      </c>
      <c r="D95" s="17" t="s">
        <v>89</v>
      </c>
      <c r="E95" s="4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f t="shared" si="1"/>
        <v>0</v>
      </c>
    </row>
    <row r="96" spans="2:23" x14ac:dyDescent="0.25">
      <c r="B96" s="15">
        <v>3000</v>
      </c>
      <c r="C96" s="16">
        <v>3363</v>
      </c>
      <c r="D96" s="17" t="s">
        <v>90</v>
      </c>
      <c r="E96" s="4">
        <v>0</v>
      </c>
      <c r="F96" s="19">
        <v>0</v>
      </c>
      <c r="G96" s="19">
        <v>0</v>
      </c>
      <c r="H96" s="19">
        <v>0</v>
      </c>
      <c r="I96" s="19">
        <v>130000</v>
      </c>
      <c r="J96" s="19">
        <v>6000</v>
      </c>
      <c r="K96" s="19">
        <v>0</v>
      </c>
      <c r="L96" s="19">
        <v>0</v>
      </c>
      <c r="M96" s="19">
        <v>0</v>
      </c>
      <c r="N96" s="19">
        <v>2500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22221.360000000001</v>
      </c>
      <c r="V96" s="19">
        <v>0</v>
      </c>
      <c r="W96" s="19">
        <f t="shared" si="1"/>
        <v>160721.35999999999</v>
      </c>
    </row>
    <row r="97" spans="2:23" x14ac:dyDescent="0.25">
      <c r="B97" s="15">
        <v>3000</v>
      </c>
      <c r="C97" s="16">
        <v>3364</v>
      </c>
      <c r="D97" s="17" t="s">
        <v>91</v>
      </c>
      <c r="E97" s="4">
        <v>7000</v>
      </c>
      <c r="F97" s="19">
        <v>0</v>
      </c>
      <c r="G97" s="19">
        <v>0</v>
      </c>
      <c r="H97" s="19">
        <v>0</v>
      </c>
      <c r="I97" s="19">
        <v>0</v>
      </c>
      <c r="J97" s="19">
        <v>500000</v>
      </c>
      <c r="K97" s="19">
        <v>0</v>
      </c>
      <c r="L97" s="19">
        <v>0</v>
      </c>
      <c r="M97" s="19">
        <v>0</v>
      </c>
      <c r="N97" s="19">
        <v>5200</v>
      </c>
      <c r="O97" s="19">
        <v>0</v>
      </c>
      <c r="P97" s="19">
        <v>18000</v>
      </c>
      <c r="Q97" s="19">
        <v>0</v>
      </c>
      <c r="R97" s="19">
        <v>0</v>
      </c>
      <c r="S97" s="19">
        <v>0</v>
      </c>
      <c r="T97" s="19">
        <v>0</v>
      </c>
      <c r="U97" s="19">
        <v>27628.65</v>
      </c>
      <c r="V97" s="19">
        <v>0</v>
      </c>
      <c r="W97" s="19">
        <f t="shared" si="1"/>
        <v>557828.65</v>
      </c>
    </row>
    <row r="98" spans="2:23" x14ac:dyDescent="0.25">
      <c r="B98" s="15">
        <v>3000</v>
      </c>
      <c r="C98" s="16">
        <v>3371</v>
      </c>
      <c r="D98" s="17" t="s">
        <v>92</v>
      </c>
      <c r="E98" s="4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f t="shared" si="1"/>
        <v>0</v>
      </c>
    </row>
    <row r="99" spans="2:23" x14ac:dyDescent="0.25">
      <c r="B99" s="15">
        <v>3000</v>
      </c>
      <c r="C99" s="16">
        <v>3381</v>
      </c>
      <c r="D99" s="17" t="s">
        <v>93</v>
      </c>
      <c r="E99" s="4">
        <v>7000</v>
      </c>
      <c r="F99" s="19">
        <v>2488070</v>
      </c>
      <c r="G99" s="19">
        <v>900000</v>
      </c>
      <c r="H99" s="19">
        <v>2760000</v>
      </c>
      <c r="I99" s="19">
        <v>0</v>
      </c>
      <c r="J99" s="19">
        <v>250000</v>
      </c>
      <c r="K99" s="19">
        <v>1850752.32</v>
      </c>
      <c r="L99" s="19">
        <v>2250000</v>
      </c>
      <c r="M99" s="19">
        <v>0</v>
      </c>
      <c r="N99" s="19">
        <v>136600</v>
      </c>
      <c r="O99" s="19">
        <v>0</v>
      </c>
      <c r="P99" s="19">
        <v>252000</v>
      </c>
      <c r="Q99" s="19">
        <v>0</v>
      </c>
      <c r="R99" s="19">
        <v>420000</v>
      </c>
      <c r="S99" s="19">
        <v>300000</v>
      </c>
      <c r="T99" s="19">
        <v>142500</v>
      </c>
      <c r="U99" s="19">
        <v>0</v>
      </c>
      <c r="V99" s="19">
        <v>0</v>
      </c>
      <c r="W99" s="19">
        <f t="shared" si="1"/>
        <v>11756922.32</v>
      </c>
    </row>
    <row r="100" spans="2:23" x14ac:dyDescent="0.25">
      <c r="B100" s="15">
        <v>3000</v>
      </c>
      <c r="C100" s="16">
        <v>3391</v>
      </c>
      <c r="D100" s="17" t="s">
        <v>94</v>
      </c>
      <c r="E100" s="4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150000</v>
      </c>
      <c r="K100" s="19">
        <v>871777.92</v>
      </c>
      <c r="L100" s="19">
        <v>0</v>
      </c>
      <c r="M100" s="19">
        <v>0</v>
      </c>
      <c r="N100" s="19">
        <v>0</v>
      </c>
      <c r="O100" s="19">
        <v>0</v>
      </c>
      <c r="P100" s="19">
        <v>1204436.8600000001</v>
      </c>
      <c r="Q100" s="19">
        <v>0</v>
      </c>
      <c r="R100" s="19">
        <v>30000</v>
      </c>
      <c r="S100" s="19">
        <v>0</v>
      </c>
      <c r="T100" s="19">
        <v>0</v>
      </c>
      <c r="U100" s="19">
        <v>85000</v>
      </c>
      <c r="V100" s="19">
        <v>0</v>
      </c>
      <c r="W100" s="19">
        <f t="shared" si="1"/>
        <v>2341214.7800000003</v>
      </c>
    </row>
    <row r="101" spans="2:23" x14ac:dyDescent="0.25">
      <c r="B101" s="15">
        <v>3000</v>
      </c>
      <c r="C101" s="16">
        <v>3411</v>
      </c>
      <c r="D101" s="17" t="s">
        <v>95</v>
      </c>
      <c r="E101" s="4">
        <v>2400</v>
      </c>
      <c r="F101" s="19">
        <v>9085.1200000000008</v>
      </c>
      <c r="G101" s="19">
        <v>42000</v>
      </c>
      <c r="H101" s="19">
        <v>2200</v>
      </c>
      <c r="I101" s="19">
        <v>0</v>
      </c>
      <c r="J101" s="19">
        <v>60000</v>
      </c>
      <c r="K101" s="19">
        <v>44000</v>
      </c>
      <c r="L101" s="19">
        <v>0</v>
      </c>
      <c r="M101" s="19">
        <v>0</v>
      </c>
      <c r="N101" s="19">
        <v>14400</v>
      </c>
      <c r="O101" s="19">
        <v>0</v>
      </c>
      <c r="P101" s="19">
        <v>3600</v>
      </c>
      <c r="Q101" s="19">
        <v>3500</v>
      </c>
      <c r="R101" s="19">
        <v>4800</v>
      </c>
      <c r="S101" s="19">
        <v>260021.52</v>
      </c>
      <c r="T101" s="19">
        <v>996000</v>
      </c>
      <c r="U101" s="19">
        <v>17000</v>
      </c>
      <c r="V101" s="19">
        <v>0</v>
      </c>
      <c r="W101" s="19">
        <f t="shared" si="1"/>
        <v>1459006.6400000001</v>
      </c>
    </row>
    <row r="102" spans="2:23" x14ac:dyDescent="0.25">
      <c r="B102" s="15">
        <v>3000</v>
      </c>
      <c r="C102" s="16">
        <v>3421</v>
      </c>
      <c r="D102" s="17" t="s">
        <v>96</v>
      </c>
      <c r="E102" s="4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f t="shared" si="1"/>
        <v>0</v>
      </c>
    </row>
    <row r="103" spans="2:23" x14ac:dyDescent="0.25">
      <c r="B103" s="15">
        <v>3000</v>
      </c>
      <c r="C103" s="16">
        <v>3431</v>
      </c>
      <c r="D103" s="17" t="s">
        <v>97</v>
      </c>
      <c r="E103" s="4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f t="shared" si="1"/>
        <v>0</v>
      </c>
    </row>
    <row r="104" spans="2:23" x14ac:dyDescent="0.25">
      <c r="B104" s="15">
        <v>3000</v>
      </c>
      <c r="C104" s="16">
        <v>3441</v>
      </c>
      <c r="D104" s="17" t="s">
        <v>98</v>
      </c>
      <c r="E104" s="4">
        <v>0</v>
      </c>
      <c r="F104" s="19">
        <v>0</v>
      </c>
      <c r="G104" s="19">
        <v>75000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7100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1310000</v>
      </c>
      <c r="U104" s="19">
        <v>55000</v>
      </c>
      <c r="V104" s="19">
        <v>0</v>
      </c>
      <c r="W104" s="19">
        <f t="shared" si="1"/>
        <v>1447100</v>
      </c>
    </row>
    <row r="105" spans="2:23" x14ac:dyDescent="0.25">
      <c r="B105" s="15">
        <v>3000</v>
      </c>
      <c r="C105" s="16">
        <v>3451</v>
      </c>
      <c r="D105" s="17" t="s">
        <v>99</v>
      </c>
      <c r="E105" s="4">
        <v>36420.58</v>
      </c>
      <c r="F105" s="19">
        <v>100000</v>
      </c>
      <c r="G105" s="19">
        <v>35000</v>
      </c>
      <c r="H105" s="19">
        <v>0</v>
      </c>
      <c r="I105" s="19">
        <v>135000</v>
      </c>
      <c r="J105" s="19">
        <v>285000</v>
      </c>
      <c r="K105" s="19">
        <v>218400</v>
      </c>
      <c r="L105" s="19">
        <v>900000</v>
      </c>
      <c r="M105" s="19">
        <v>450000</v>
      </c>
      <c r="N105" s="19">
        <v>21000</v>
      </c>
      <c r="O105" s="19">
        <v>4500</v>
      </c>
      <c r="P105" s="19">
        <v>0</v>
      </c>
      <c r="Q105" s="19">
        <v>15000</v>
      </c>
      <c r="R105" s="19">
        <v>160000</v>
      </c>
      <c r="S105" s="19">
        <v>70000</v>
      </c>
      <c r="T105" s="19">
        <v>0</v>
      </c>
      <c r="U105" s="19">
        <v>22000</v>
      </c>
      <c r="V105" s="19">
        <v>0</v>
      </c>
      <c r="W105" s="19">
        <f t="shared" si="1"/>
        <v>2452320.58</v>
      </c>
    </row>
    <row r="106" spans="2:23" x14ac:dyDescent="0.25">
      <c r="B106" s="15">
        <v>3000</v>
      </c>
      <c r="C106" s="16">
        <v>3461</v>
      </c>
      <c r="D106" s="17" t="s">
        <v>100</v>
      </c>
      <c r="E106" s="4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f t="shared" si="1"/>
        <v>0</v>
      </c>
    </row>
    <row r="107" spans="2:23" x14ac:dyDescent="0.25">
      <c r="B107" s="15">
        <v>3000</v>
      </c>
      <c r="C107" s="16">
        <v>3471</v>
      </c>
      <c r="D107" s="17" t="s">
        <v>101</v>
      </c>
      <c r="E107" s="4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7000</v>
      </c>
      <c r="R107" s="19">
        <v>8000</v>
      </c>
      <c r="S107" s="19">
        <v>0</v>
      </c>
      <c r="T107" s="19">
        <v>0</v>
      </c>
      <c r="U107" s="19">
        <v>0</v>
      </c>
      <c r="V107" s="19">
        <v>0</v>
      </c>
      <c r="W107" s="19">
        <f t="shared" si="1"/>
        <v>15000</v>
      </c>
    </row>
    <row r="108" spans="2:23" x14ac:dyDescent="0.25">
      <c r="B108" s="15">
        <v>3000</v>
      </c>
      <c r="C108" s="16">
        <v>3481</v>
      </c>
      <c r="D108" s="17" t="s">
        <v>102</v>
      </c>
      <c r="E108" s="4">
        <v>0</v>
      </c>
      <c r="F108" s="19">
        <v>0</v>
      </c>
      <c r="G108" s="19">
        <v>0</v>
      </c>
      <c r="H108" s="19">
        <v>0</v>
      </c>
      <c r="I108" s="19">
        <v>13800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f t="shared" si="1"/>
        <v>13800</v>
      </c>
    </row>
    <row r="109" spans="2:23" x14ac:dyDescent="0.25">
      <c r="B109" s="15">
        <v>3000</v>
      </c>
      <c r="C109" s="16">
        <v>3491</v>
      </c>
      <c r="D109" s="17" t="s">
        <v>103</v>
      </c>
      <c r="E109" s="4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f t="shared" si="1"/>
        <v>0</v>
      </c>
    </row>
    <row r="110" spans="2:23" x14ac:dyDescent="0.25">
      <c r="B110" s="15">
        <v>3000</v>
      </c>
      <c r="C110" s="16">
        <v>3511</v>
      </c>
      <c r="D110" s="17" t="s">
        <v>104</v>
      </c>
      <c r="E110" s="4">
        <v>0</v>
      </c>
      <c r="F110" s="19">
        <v>1176000</v>
      </c>
      <c r="G110" s="19">
        <v>200000</v>
      </c>
      <c r="H110" s="19">
        <v>0</v>
      </c>
      <c r="I110" s="19">
        <v>342070</v>
      </c>
      <c r="J110" s="19">
        <v>0</v>
      </c>
      <c r="K110" s="19">
        <v>3497437.19</v>
      </c>
      <c r="L110" s="19">
        <v>352234.29</v>
      </c>
      <c r="M110" s="19">
        <v>120000</v>
      </c>
      <c r="N110" s="19">
        <v>44000</v>
      </c>
      <c r="O110" s="19">
        <v>4350</v>
      </c>
      <c r="P110" s="19">
        <v>0</v>
      </c>
      <c r="Q110" s="19">
        <v>0</v>
      </c>
      <c r="R110" s="19">
        <v>91000</v>
      </c>
      <c r="S110" s="19">
        <v>1209392</v>
      </c>
      <c r="T110" s="19">
        <v>6238885.21</v>
      </c>
      <c r="U110" s="19">
        <v>15000</v>
      </c>
      <c r="V110" s="19">
        <v>0</v>
      </c>
      <c r="W110" s="19">
        <f t="shared" si="1"/>
        <v>13290368.689999999</v>
      </c>
    </row>
    <row r="111" spans="2:23" ht="25.5" x14ac:dyDescent="0.25">
      <c r="B111" s="15">
        <v>3000</v>
      </c>
      <c r="C111" s="16">
        <v>3521</v>
      </c>
      <c r="D111" s="17" t="s">
        <v>105</v>
      </c>
      <c r="E111" s="4">
        <v>1500</v>
      </c>
      <c r="F111" s="19">
        <v>0</v>
      </c>
      <c r="G111" s="19">
        <v>160000</v>
      </c>
      <c r="H111" s="19">
        <v>0</v>
      </c>
      <c r="I111" s="19">
        <v>0</v>
      </c>
      <c r="J111" s="19">
        <v>0</v>
      </c>
      <c r="K111" s="19">
        <v>10000</v>
      </c>
      <c r="L111" s="19">
        <v>0</v>
      </c>
      <c r="M111" s="19">
        <v>0</v>
      </c>
      <c r="N111" s="19">
        <v>15000</v>
      </c>
      <c r="O111" s="19">
        <v>0</v>
      </c>
      <c r="P111" s="19">
        <v>14600</v>
      </c>
      <c r="Q111" s="19">
        <v>0</v>
      </c>
      <c r="R111" s="19">
        <v>24000</v>
      </c>
      <c r="S111" s="19">
        <v>0</v>
      </c>
      <c r="T111" s="19">
        <v>25000</v>
      </c>
      <c r="U111" s="19">
        <v>15636</v>
      </c>
      <c r="V111" s="19">
        <v>0</v>
      </c>
      <c r="W111" s="19">
        <f t="shared" si="1"/>
        <v>265736</v>
      </c>
    </row>
    <row r="112" spans="2:23" ht="25.5" x14ac:dyDescent="0.25">
      <c r="B112" s="15">
        <v>3000</v>
      </c>
      <c r="C112" s="16">
        <v>3531</v>
      </c>
      <c r="D112" s="17" t="s">
        <v>106</v>
      </c>
      <c r="E112" s="4">
        <v>18000</v>
      </c>
      <c r="F112" s="19">
        <v>0</v>
      </c>
      <c r="G112" s="19">
        <v>30000</v>
      </c>
      <c r="H112" s="19">
        <v>0</v>
      </c>
      <c r="I112" s="19">
        <v>332054.37</v>
      </c>
      <c r="J112" s="19">
        <v>0</v>
      </c>
      <c r="K112" s="19">
        <v>638391</v>
      </c>
      <c r="L112" s="19">
        <v>95000</v>
      </c>
      <c r="M112" s="19">
        <v>0</v>
      </c>
      <c r="N112" s="19">
        <v>14000</v>
      </c>
      <c r="O112" s="19">
        <v>0</v>
      </c>
      <c r="P112" s="19">
        <v>0</v>
      </c>
      <c r="Q112" s="19">
        <v>0</v>
      </c>
      <c r="R112" s="19">
        <v>32000</v>
      </c>
      <c r="S112" s="19">
        <v>0</v>
      </c>
      <c r="T112" s="19">
        <v>4963176.870000001</v>
      </c>
      <c r="U112" s="19">
        <v>0</v>
      </c>
      <c r="V112" s="19">
        <v>0</v>
      </c>
      <c r="W112" s="19">
        <f t="shared" si="1"/>
        <v>6122622.2400000012</v>
      </c>
    </row>
    <row r="113" spans="2:23" ht="25.5" x14ac:dyDescent="0.25">
      <c r="B113" s="15">
        <v>3000</v>
      </c>
      <c r="C113" s="16">
        <v>3541</v>
      </c>
      <c r="D113" s="17" t="s">
        <v>107</v>
      </c>
      <c r="E113" s="4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f t="shared" si="1"/>
        <v>0</v>
      </c>
    </row>
    <row r="114" spans="2:23" x14ac:dyDescent="0.25">
      <c r="B114" s="15">
        <v>3000</v>
      </c>
      <c r="C114" s="16">
        <v>3551</v>
      </c>
      <c r="D114" s="17" t="s">
        <v>108</v>
      </c>
      <c r="E114" s="4">
        <v>25400</v>
      </c>
      <c r="F114" s="19">
        <v>0</v>
      </c>
      <c r="G114" s="19">
        <v>50000</v>
      </c>
      <c r="H114" s="19">
        <v>0</v>
      </c>
      <c r="I114" s="19">
        <v>357933.17</v>
      </c>
      <c r="J114" s="19">
        <v>400000</v>
      </c>
      <c r="K114" s="19">
        <v>50000</v>
      </c>
      <c r="L114" s="19">
        <v>49518</v>
      </c>
      <c r="M114" s="19">
        <v>63000</v>
      </c>
      <c r="N114" s="19">
        <v>84000</v>
      </c>
      <c r="O114" s="19">
        <v>300</v>
      </c>
      <c r="P114" s="19">
        <v>0</v>
      </c>
      <c r="Q114" s="19">
        <v>0</v>
      </c>
      <c r="R114" s="19">
        <v>50000</v>
      </c>
      <c r="S114" s="19">
        <v>5000</v>
      </c>
      <c r="T114" s="19">
        <v>125000</v>
      </c>
      <c r="U114" s="19">
        <v>10000</v>
      </c>
      <c r="V114" s="19">
        <v>0</v>
      </c>
      <c r="W114" s="19">
        <f t="shared" si="1"/>
        <v>1270151.17</v>
      </c>
    </row>
    <row r="115" spans="2:23" x14ac:dyDescent="0.25">
      <c r="B115" s="15">
        <v>3000</v>
      </c>
      <c r="C115" s="16">
        <v>3561</v>
      </c>
      <c r="D115" s="17" t="s">
        <v>109</v>
      </c>
      <c r="E115" s="4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34200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f t="shared" si="1"/>
        <v>34200</v>
      </c>
    </row>
    <row r="116" spans="2:23" ht="25.5" x14ac:dyDescent="0.25">
      <c r="B116" s="15">
        <v>3000</v>
      </c>
      <c r="C116" s="16">
        <v>3571</v>
      </c>
      <c r="D116" s="17" t="s">
        <v>110</v>
      </c>
      <c r="E116" s="4">
        <v>0</v>
      </c>
      <c r="F116" s="19">
        <v>0</v>
      </c>
      <c r="G116" s="19">
        <v>7800</v>
      </c>
      <c r="H116" s="19">
        <v>0</v>
      </c>
      <c r="I116" s="19">
        <v>0</v>
      </c>
      <c r="J116" s="19">
        <v>0</v>
      </c>
      <c r="K116" s="19">
        <v>70000</v>
      </c>
      <c r="L116" s="19">
        <v>15000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90000</v>
      </c>
      <c r="S116" s="19">
        <v>150000</v>
      </c>
      <c r="T116" s="19">
        <v>53000</v>
      </c>
      <c r="U116" s="19">
        <v>0</v>
      </c>
      <c r="V116" s="19">
        <v>0</v>
      </c>
      <c r="W116" s="19">
        <f t="shared" si="1"/>
        <v>385800</v>
      </c>
    </row>
    <row r="117" spans="2:23" x14ac:dyDescent="0.25">
      <c r="B117" s="15">
        <v>3000</v>
      </c>
      <c r="C117" s="16">
        <v>3581</v>
      </c>
      <c r="D117" s="17" t="s">
        <v>111</v>
      </c>
      <c r="E117" s="4">
        <v>84000</v>
      </c>
      <c r="F117" s="19">
        <v>0</v>
      </c>
      <c r="G117" s="19">
        <v>360000</v>
      </c>
      <c r="H117" s="19">
        <v>310000</v>
      </c>
      <c r="I117" s="19">
        <v>1500</v>
      </c>
      <c r="J117" s="19">
        <v>0</v>
      </c>
      <c r="K117" s="19">
        <v>959628</v>
      </c>
      <c r="L117" s="19">
        <v>350000</v>
      </c>
      <c r="M117" s="19">
        <v>0</v>
      </c>
      <c r="N117" s="19">
        <v>91886</v>
      </c>
      <c r="O117" s="19">
        <v>0</v>
      </c>
      <c r="P117" s="19">
        <v>79080</v>
      </c>
      <c r="Q117" s="19">
        <v>0</v>
      </c>
      <c r="R117" s="19">
        <v>8000</v>
      </c>
      <c r="S117" s="19">
        <v>0</v>
      </c>
      <c r="T117" s="19">
        <v>20250</v>
      </c>
      <c r="U117" s="19">
        <v>2400</v>
      </c>
      <c r="V117" s="19">
        <v>0</v>
      </c>
      <c r="W117" s="19">
        <f t="shared" si="1"/>
        <v>2266744</v>
      </c>
    </row>
    <row r="118" spans="2:23" x14ac:dyDescent="0.25">
      <c r="B118" s="15">
        <v>3000</v>
      </c>
      <c r="C118" s="16">
        <v>3591</v>
      </c>
      <c r="D118" s="17" t="s">
        <v>112</v>
      </c>
      <c r="E118" s="4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750600</v>
      </c>
      <c r="L118" s="19">
        <v>676306.4</v>
      </c>
      <c r="M118" s="19">
        <v>0</v>
      </c>
      <c r="N118" s="19">
        <v>8200</v>
      </c>
      <c r="O118" s="19">
        <v>0</v>
      </c>
      <c r="P118" s="19">
        <v>10000</v>
      </c>
      <c r="Q118" s="19">
        <v>0</v>
      </c>
      <c r="R118" s="19">
        <v>6000</v>
      </c>
      <c r="S118" s="19">
        <v>0</v>
      </c>
      <c r="T118" s="19">
        <v>1800</v>
      </c>
      <c r="U118" s="19">
        <v>12000</v>
      </c>
      <c r="V118" s="19">
        <v>0</v>
      </c>
      <c r="W118" s="19">
        <f t="shared" si="1"/>
        <v>1464906.4</v>
      </c>
    </row>
    <row r="119" spans="2:23" ht="25.5" x14ac:dyDescent="0.25">
      <c r="B119" s="15">
        <v>3000</v>
      </c>
      <c r="C119" s="16">
        <v>3611</v>
      </c>
      <c r="D119" s="17" t="s">
        <v>113</v>
      </c>
      <c r="E119" s="4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20000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60000</v>
      </c>
      <c r="S119" s="19">
        <v>0</v>
      </c>
      <c r="T119" s="19">
        <v>0</v>
      </c>
      <c r="U119" s="19">
        <v>0</v>
      </c>
      <c r="V119" s="19">
        <v>0</v>
      </c>
      <c r="W119" s="19">
        <f t="shared" si="1"/>
        <v>80000</v>
      </c>
    </row>
    <row r="120" spans="2:23" ht="25.5" x14ac:dyDescent="0.25">
      <c r="B120" s="15">
        <v>3000</v>
      </c>
      <c r="C120" s="16">
        <v>3621</v>
      </c>
      <c r="D120" s="17" t="s">
        <v>114</v>
      </c>
      <c r="E120" s="4">
        <v>0</v>
      </c>
      <c r="F120" s="19">
        <v>0</v>
      </c>
      <c r="G120" s="19">
        <v>10000</v>
      </c>
      <c r="H120" s="19">
        <v>0</v>
      </c>
      <c r="I120" s="19">
        <v>0</v>
      </c>
      <c r="J120" s="19">
        <v>0</v>
      </c>
      <c r="K120" s="19">
        <v>80000</v>
      </c>
      <c r="L120" s="19">
        <v>78226.38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f t="shared" si="1"/>
        <v>168226.38</v>
      </c>
    </row>
    <row r="121" spans="2:23" ht="25.5" x14ac:dyDescent="0.25">
      <c r="B121" s="15">
        <v>3000</v>
      </c>
      <c r="C121" s="16">
        <v>3631</v>
      </c>
      <c r="D121" s="17" t="s">
        <v>115</v>
      </c>
      <c r="E121" s="4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f t="shared" si="1"/>
        <v>0</v>
      </c>
    </row>
    <row r="122" spans="2:23" x14ac:dyDescent="0.25">
      <c r="B122" s="15">
        <v>3000</v>
      </c>
      <c r="C122" s="16">
        <v>3632</v>
      </c>
      <c r="D122" s="17" t="s">
        <v>116</v>
      </c>
      <c r="E122" s="4">
        <v>0</v>
      </c>
      <c r="F122" s="19">
        <v>0</v>
      </c>
      <c r="G122" s="19">
        <v>250000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70000</v>
      </c>
      <c r="V122" s="19">
        <v>0</v>
      </c>
      <c r="W122" s="19">
        <f t="shared" si="1"/>
        <v>320000</v>
      </c>
    </row>
    <row r="123" spans="2:23" x14ac:dyDescent="0.25">
      <c r="B123" s="15">
        <v>3000</v>
      </c>
      <c r="C123" s="16">
        <v>3641</v>
      </c>
      <c r="D123" s="17" t="s">
        <v>117</v>
      </c>
      <c r="E123" s="4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>
        <f t="shared" si="1"/>
        <v>0</v>
      </c>
    </row>
    <row r="124" spans="2:23" x14ac:dyDescent="0.25">
      <c r="B124" s="15">
        <v>3000</v>
      </c>
      <c r="C124" s="16">
        <v>3651</v>
      </c>
      <c r="D124" s="17" t="s">
        <v>118</v>
      </c>
      <c r="E124" s="4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f t="shared" si="1"/>
        <v>0</v>
      </c>
    </row>
    <row r="125" spans="2:23" x14ac:dyDescent="0.25">
      <c r="B125" s="15">
        <v>3000</v>
      </c>
      <c r="C125" s="16">
        <v>3661</v>
      </c>
      <c r="D125" s="17" t="s">
        <v>119</v>
      </c>
      <c r="E125" s="4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f t="shared" si="1"/>
        <v>0</v>
      </c>
    </row>
    <row r="126" spans="2:23" x14ac:dyDescent="0.25">
      <c r="B126" s="15">
        <v>3000</v>
      </c>
      <c r="C126" s="16">
        <v>3691</v>
      </c>
      <c r="D126" s="17" t="s">
        <v>120</v>
      </c>
      <c r="E126" s="4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f t="shared" si="1"/>
        <v>0</v>
      </c>
    </row>
    <row r="127" spans="2:23" x14ac:dyDescent="0.25">
      <c r="B127" s="15">
        <v>3000</v>
      </c>
      <c r="C127" s="16">
        <v>3711</v>
      </c>
      <c r="D127" s="17" t="s">
        <v>121</v>
      </c>
      <c r="E127" s="4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30000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9000</v>
      </c>
      <c r="S127" s="19">
        <v>0</v>
      </c>
      <c r="T127" s="19">
        <v>0</v>
      </c>
      <c r="U127" s="19">
        <v>0</v>
      </c>
      <c r="V127" s="19">
        <v>0</v>
      </c>
      <c r="W127" s="19">
        <f t="shared" si="1"/>
        <v>39000</v>
      </c>
    </row>
    <row r="128" spans="2:23" x14ac:dyDescent="0.25">
      <c r="B128" s="15">
        <v>3000</v>
      </c>
      <c r="C128" s="16">
        <v>3721</v>
      </c>
      <c r="D128" s="17" t="s">
        <v>122</v>
      </c>
      <c r="E128" s="4">
        <v>2500</v>
      </c>
      <c r="F128" s="19">
        <v>12983.5</v>
      </c>
      <c r="G128" s="19">
        <v>12000</v>
      </c>
      <c r="H128" s="19">
        <v>0</v>
      </c>
      <c r="I128" s="19">
        <v>300000</v>
      </c>
      <c r="J128" s="19">
        <v>0</v>
      </c>
      <c r="K128" s="19">
        <v>9000</v>
      </c>
      <c r="L128" s="19">
        <v>25000</v>
      </c>
      <c r="M128" s="19">
        <v>15000</v>
      </c>
      <c r="N128" s="19">
        <v>24614</v>
      </c>
      <c r="O128" s="19">
        <v>1000.03</v>
      </c>
      <c r="P128" s="19">
        <v>54000</v>
      </c>
      <c r="Q128" s="19">
        <v>5000</v>
      </c>
      <c r="R128" s="19">
        <v>3600</v>
      </c>
      <c r="S128" s="19">
        <v>1800</v>
      </c>
      <c r="T128" s="19">
        <v>350000</v>
      </c>
      <c r="U128" s="19">
        <v>1700</v>
      </c>
      <c r="V128" s="19">
        <v>0</v>
      </c>
      <c r="W128" s="19">
        <f t="shared" si="1"/>
        <v>818197.53</v>
      </c>
    </row>
    <row r="129" spans="2:23" x14ac:dyDescent="0.25">
      <c r="B129" s="15">
        <v>3000</v>
      </c>
      <c r="C129" s="16">
        <v>3731</v>
      </c>
      <c r="D129" s="17" t="s">
        <v>123</v>
      </c>
      <c r="E129" s="4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f t="shared" si="1"/>
        <v>0</v>
      </c>
    </row>
    <row r="130" spans="2:23" x14ac:dyDescent="0.25">
      <c r="B130" s="15">
        <v>3000</v>
      </c>
      <c r="C130" s="16">
        <v>3741</v>
      </c>
      <c r="D130" s="17" t="s">
        <v>124</v>
      </c>
      <c r="E130" s="4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f t="shared" si="1"/>
        <v>0</v>
      </c>
    </row>
    <row r="131" spans="2:23" x14ac:dyDescent="0.25">
      <c r="B131" s="15">
        <v>3000</v>
      </c>
      <c r="C131" s="16">
        <v>3751</v>
      </c>
      <c r="D131" s="17" t="s">
        <v>125</v>
      </c>
      <c r="E131" s="4">
        <v>16100</v>
      </c>
      <c r="F131" s="19">
        <v>92636.39</v>
      </c>
      <c r="G131" s="19">
        <v>30000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40000</v>
      </c>
      <c r="N131" s="19">
        <v>42000</v>
      </c>
      <c r="O131" s="19">
        <v>1250</v>
      </c>
      <c r="P131" s="19">
        <v>12000</v>
      </c>
      <c r="Q131" s="19">
        <v>8000</v>
      </c>
      <c r="R131" s="19">
        <v>42000</v>
      </c>
      <c r="S131" s="19">
        <v>1800</v>
      </c>
      <c r="T131" s="19">
        <v>168000</v>
      </c>
      <c r="U131" s="19">
        <v>2200</v>
      </c>
      <c r="V131" s="19">
        <v>0</v>
      </c>
      <c r="W131" s="19">
        <f t="shared" si="1"/>
        <v>455986.39</v>
      </c>
    </row>
    <row r="132" spans="2:23" x14ac:dyDescent="0.25">
      <c r="B132" s="15">
        <v>3000</v>
      </c>
      <c r="C132" s="16">
        <v>3752</v>
      </c>
      <c r="D132" s="17" t="s">
        <v>126</v>
      </c>
      <c r="E132" s="4">
        <v>0</v>
      </c>
      <c r="F132" s="19">
        <v>0</v>
      </c>
      <c r="G132" s="19">
        <v>30000</v>
      </c>
      <c r="H132" s="19">
        <v>0</v>
      </c>
      <c r="I132" s="19">
        <v>4000</v>
      </c>
      <c r="J132" s="19">
        <v>0</v>
      </c>
      <c r="K132" s="19">
        <v>117000</v>
      </c>
      <c r="L132" s="19">
        <v>52043.37</v>
      </c>
      <c r="M132" s="19">
        <v>120000</v>
      </c>
      <c r="N132" s="19">
        <v>34400</v>
      </c>
      <c r="O132" s="19">
        <v>0</v>
      </c>
      <c r="P132" s="19">
        <v>40473.72</v>
      </c>
      <c r="Q132" s="19">
        <v>5000</v>
      </c>
      <c r="R132" s="19">
        <v>0</v>
      </c>
      <c r="S132" s="19">
        <v>6000</v>
      </c>
      <c r="T132" s="19">
        <v>0</v>
      </c>
      <c r="U132" s="19">
        <v>420000</v>
      </c>
      <c r="V132" s="19">
        <v>0</v>
      </c>
      <c r="W132" s="19">
        <f t="shared" si="1"/>
        <v>828917.09</v>
      </c>
    </row>
    <row r="133" spans="2:23" x14ac:dyDescent="0.25">
      <c r="B133" s="15">
        <v>3000</v>
      </c>
      <c r="C133" s="16">
        <v>3761</v>
      </c>
      <c r="D133" s="17" t="s">
        <v>127</v>
      </c>
      <c r="E133" s="4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10000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f t="shared" si="1"/>
        <v>10000</v>
      </c>
    </row>
    <row r="134" spans="2:23" x14ac:dyDescent="0.25">
      <c r="B134" s="15">
        <v>3000</v>
      </c>
      <c r="C134" s="16">
        <v>3771</v>
      </c>
      <c r="D134" s="17" t="s">
        <v>128</v>
      </c>
      <c r="E134" s="4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f t="shared" si="1"/>
        <v>0</v>
      </c>
    </row>
    <row r="135" spans="2:23" x14ac:dyDescent="0.25">
      <c r="B135" s="15">
        <v>3000</v>
      </c>
      <c r="C135" s="16">
        <v>3781</v>
      </c>
      <c r="D135" s="17" t="s">
        <v>129</v>
      </c>
      <c r="E135" s="4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f t="shared" si="1"/>
        <v>0</v>
      </c>
    </row>
    <row r="136" spans="2:23" x14ac:dyDescent="0.25">
      <c r="B136" s="15">
        <v>3000</v>
      </c>
      <c r="C136" s="16">
        <v>3791</v>
      </c>
      <c r="D136" s="17" t="s">
        <v>130</v>
      </c>
      <c r="E136" s="4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18000</v>
      </c>
      <c r="L136" s="19">
        <v>0</v>
      </c>
      <c r="M136" s="19">
        <v>30000</v>
      </c>
      <c r="N136" s="19">
        <v>0</v>
      </c>
      <c r="O136" s="19">
        <v>0</v>
      </c>
      <c r="P136" s="19">
        <v>0</v>
      </c>
      <c r="Q136" s="19">
        <v>3000</v>
      </c>
      <c r="R136" s="19">
        <v>5868</v>
      </c>
      <c r="S136" s="19">
        <v>0</v>
      </c>
      <c r="T136" s="19">
        <v>0</v>
      </c>
      <c r="U136" s="19">
        <v>0</v>
      </c>
      <c r="V136" s="19">
        <v>0</v>
      </c>
      <c r="W136" s="19">
        <f t="shared" si="1"/>
        <v>56868</v>
      </c>
    </row>
    <row r="137" spans="2:23" x14ac:dyDescent="0.25">
      <c r="B137" s="15">
        <v>3000</v>
      </c>
      <c r="C137" s="16">
        <v>3811</v>
      </c>
      <c r="D137" s="17" t="s">
        <v>131</v>
      </c>
      <c r="E137" s="4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100000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>
        <v>0</v>
      </c>
      <c r="W137" s="19">
        <f t="shared" ref="W137:W185" si="2">SUM(E137:V137)</f>
        <v>100000</v>
      </c>
    </row>
    <row r="138" spans="2:23" x14ac:dyDescent="0.25">
      <c r="B138" s="15">
        <v>3000</v>
      </c>
      <c r="C138" s="16">
        <v>3821</v>
      </c>
      <c r="D138" s="17" t="s">
        <v>132</v>
      </c>
      <c r="E138" s="4">
        <v>0</v>
      </c>
      <c r="F138" s="19">
        <v>0</v>
      </c>
      <c r="G138" s="19">
        <v>70000</v>
      </c>
      <c r="H138" s="19">
        <v>0</v>
      </c>
      <c r="I138" s="19">
        <v>0</v>
      </c>
      <c r="J138" s="19">
        <v>0</v>
      </c>
      <c r="K138" s="19">
        <v>170000</v>
      </c>
      <c r="L138" s="19">
        <v>0</v>
      </c>
      <c r="M138" s="19">
        <v>0</v>
      </c>
      <c r="N138" s="19">
        <v>4000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260000</v>
      </c>
      <c r="U138" s="19">
        <v>0</v>
      </c>
      <c r="V138" s="19">
        <v>0</v>
      </c>
      <c r="W138" s="19">
        <f t="shared" si="2"/>
        <v>504000</v>
      </c>
    </row>
    <row r="139" spans="2:23" x14ac:dyDescent="0.25">
      <c r="B139" s="15">
        <v>3000</v>
      </c>
      <c r="C139" s="16">
        <v>3831</v>
      </c>
      <c r="D139" s="17" t="s">
        <v>133</v>
      </c>
      <c r="E139" s="4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25000</v>
      </c>
      <c r="L139" s="19">
        <v>0</v>
      </c>
      <c r="M139" s="19">
        <v>49338.65</v>
      </c>
      <c r="N139" s="19">
        <v>16000</v>
      </c>
      <c r="O139" s="19">
        <v>0</v>
      </c>
      <c r="P139" s="19">
        <v>0</v>
      </c>
      <c r="Q139" s="19">
        <v>0</v>
      </c>
      <c r="R139" s="19">
        <v>15000</v>
      </c>
      <c r="S139" s="19">
        <v>0</v>
      </c>
      <c r="T139" s="19">
        <v>70000</v>
      </c>
      <c r="U139" s="19">
        <v>0</v>
      </c>
      <c r="V139" s="19">
        <v>0</v>
      </c>
      <c r="W139" s="19">
        <f t="shared" si="2"/>
        <v>175338.65</v>
      </c>
    </row>
    <row r="140" spans="2:23" x14ac:dyDescent="0.25">
      <c r="B140" s="15">
        <v>3000</v>
      </c>
      <c r="C140" s="16">
        <v>3841</v>
      </c>
      <c r="D140" s="17" t="s">
        <v>134</v>
      </c>
      <c r="E140" s="4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15000</v>
      </c>
      <c r="R140" s="19">
        <v>0</v>
      </c>
      <c r="S140" s="19">
        <v>0</v>
      </c>
      <c r="T140" s="19">
        <v>0</v>
      </c>
      <c r="U140" s="19">
        <v>0</v>
      </c>
      <c r="V140" s="19">
        <v>0</v>
      </c>
      <c r="W140" s="19">
        <f t="shared" si="2"/>
        <v>15000</v>
      </c>
    </row>
    <row r="141" spans="2:23" x14ac:dyDescent="0.25">
      <c r="B141" s="15">
        <v>3000</v>
      </c>
      <c r="C141" s="16">
        <v>3851</v>
      </c>
      <c r="D141" s="17" t="s">
        <v>135</v>
      </c>
      <c r="E141" s="4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96000</v>
      </c>
      <c r="L141" s="19">
        <v>0</v>
      </c>
      <c r="M141" s="19">
        <v>0</v>
      </c>
      <c r="N141" s="19">
        <v>17500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70000</v>
      </c>
      <c r="U141" s="19">
        <v>0</v>
      </c>
      <c r="V141" s="19">
        <v>0</v>
      </c>
      <c r="W141" s="19">
        <f t="shared" si="2"/>
        <v>183500</v>
      </c>
    </row>
    <row r="142" spans="2:23" x14ac:dyDescent="0.25">
      <c r="B142" s="15">
        <v>3000</v>
      </c>
      <c r="C142" s="16">
        <v>3891</v>
      </c>
      <c r="D142" s="17" t="s">
        <v>136</v>
      </c>
      <c r="E142" s="4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1300</v>
      </c>
      <c r="V142" s="19">
        <v>0</v>
      </c>
      <c r="W142" s="19">
        <f t="shared" si="2"/>
        <v>1300</v>
      </c>
    </row>
    <row r="143" spans="2:23" x14ac:dyDescent="0.25">
      <c r="B143" s="15">
        <v>3000</v>
      </c>
      <c r="C143" s="16">
        <v>3911</v>
      </c>
      <c r="D143" s="17" t="s">
        <v>137</v>
      </c>
      <c r="E143" s="4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f t="shared" si="2"/>
        <v>0</v>
      </c>
    </row>
    <row r="144" spans="2:23" x14ac:dyDescent="0.25">
      <c r="B144" s="15">
        <v>3000</v>
      </c>
      <c r="C144" s="16">
        <v>3921</v>
      </c>
      <c r="D144" s="17" t="s">
        <v>138</v>
      </c>
      <c r="E144" s="4">
        <v>23000</v>
      </c>
      <c r="F144" s="19">
        <v>20000</v>
      </c>
      <c r="G144" s="19">
        <v>7000</v>
      </c>
      <c r="H144" s="19">
        <v>0</v>
      </c>
      <c r="I144" s="19">
        <v>15000</v>
      </c>
      <c r="J144" s="19">
        <v>160000</v>
      </c>
      <c r="K144" s="19">
        <v>45800</v>
      </c>
      <c r="L144" s="19">
        <v>16100</v>
      </c>
      <c r="M144" s="19">
        <v>47800.46</v>
      </c>
      <c r="N144" s="19">
        <v>23200</v>
      </c>
      <c r="O144" s="19">
        <v>1500</v>
      </c>
      <c r="P144" s="19">
        <v>668349.46</v>
      </c>
      <c r="Q144" s="19">
        <v>0</v>
      </c>
      <c r="R144" s="19">
        <v>16000</v>
      </c>
      <c r="S144" s="19">
        <v>60000</v>
      </c>
      <c r="T144" s="19">
        <v>8500</v>
      </c>
      <c r="U144" s="19">
        <v>6100</v>
      </c>
      <c r="V144" s="19">
        <v>0</v>
      </c>
      <c r="W144" s="19">
        <f t="shared" si="2"/>
        <v>1118349.92</v>
      </c>
    </row>
    <row r="145" spans="2:23" x14ac:dyDescent="0.25">
      <c r="B145" s="15">
        <v>3000</v>
      </c>
      <c r="C145" s="16">
        <v>3931</v>
      </c>
      <c r="D145" s="17" t="s">
        <v>139</v>
      </c>
      <c r="E145" s="4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f t="shared" si="2"/>
        <v>0</v>
      </c>
    </row>
    <row r="146" spans="2:23" x14ac:dyDescent="0.25">
      <c r="B146" s="15">
        <v>3000</v>
      </c>
      <c r="C146" s="16">
        <v>3941</v>
      </c>
      <c r="D146" s="17" t="s">
        <v>140</v>
      </c>
      <c r="E146" s="4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v>0</v>
      </c>
      <c r="V146" s="19">
        <v>0</v>
      </c>
      <c r="W146" s="19">
        <f t="shared" si="2"/>
        <v>0</v>
      </c>
    </row>
    <row r="147" spans="2:23" x14ac:dyDescent="0.25">
      <c r="B147" s="15">
        <v>3000</v>
      </c>
      <c r="C147" s="16">
        <v>3951</v>
      </c>
      <c r="D147" s="17" t="s">
        <v>141</v>
      </c>
      <c r="E147" s="4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4500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f t="shared" si="2"/>
        <v>4500</v>
      </c>
    </row>
    <row r="148" spans="2:23" x14ac:dyDescent="0.25">
      <c r="B148" s="15">
        <v>3000</v>
      </c>
      <c r="C148" s="16">
        <v>3961</v>
      </c>
      <c r="D148" s="17" t="s">
        <v>142</v>
      </c>
      <c r="E148" s="4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19">
        <f t="shared" si="2"/>
        <v>0</v>
      </c>
    </row>
    <row r="149" spans="2:23" x14ac:dyDescent="0.25">
      <c r="B149" s="15">
        <v>3000</v>
      </c>
      <c r="C149" s="16">
        <v>3971</v>
      </c>
      <c r="D149" s="17" t="s">
        <v>143</v>
      </c>
      <c r="E149" s="4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f t="shared" si="2"/>
        <v>0</v>
      </c>
    </row>
    <row r="150" spans="2:23" x14ac:dyDescent="0.25">
      <c r="B150" s="15">
        <v>3000</v>
      </c>
      <c r="C150" s="16">
        <v>3981</v>
      </c>
      <c r="D150" s="17" t="s">
        <v>144</v>
      </c>
      <c r="E150" s="4">
        <v>58030</v>
      </c>
      <c r="F150" s="19">
        <v>306910.2</v>
      </c>
      <c r="G150" s="19">
        <v>0</v>
      </c>
      <c r="H150" s="19">
        <v>328000</v>
      </c>
      <c r="I150" s="19">
        <v>0</v>
      </c>
      <c r="J150" s="19">
        <v>250000</v>
      </c>
      <c r="K150" s="19">
        <v>897782.41</v>
      </c>
      <c r="L150" s="19">
        <v>0</v>
      </c>
      <c r="M150" s="19">
        <v>252199.54</v>
      </c>
      <c r="N150" s="19">
        <v>125000</v>
      </c>
      <c r="O150" s="19">
        <v>41654.730000000003</v>
      </c>
      <c r="P150" s="19">
        <v>0</v>
      </c>
      <c r="Q150" s="19">
        <v>45500</v>
      </c>
      <c r="R150" s="19">
        <v>144960</v>
      </c>
      <c r="S150" s="19">
        <v>0</v>
      </c>
      <c r="T150" s="19">
        <v>5000000</v>
      </c>
      <c r="U150" s="19">
        <v>402912.9</v>
      </c>
      <c r="V150" s="19">
        <v>0</v>
      </c>
      <c r="W150" s="19">
        <f t="shared" si="2"/>
        <v>7852949.7800000003</v>
      </c>
    </row>
    <row r="151" spans="2:23" x14ac:dyDescent="0.25">
      <c r="B151" s="15">
        <v>3000</v>
      </c>
      <c r="C151" s="16">
        <v>3991</v>
      </c>
      <c r="D151" s="17" t="s">
        <v>145</v>
      </c>
      <c r="E151" s="4">
        <v>3000</v>
      </c>
      <c r="F151" s="19">
        <v>0</v>
      </c>
      <c r="G151" s="19">
        <v>45000</v>
      </c>
      <c r="H151" s="19">
        <v>0</v>
      </c>
      <c r="I151" s="19">
        <v>379.66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f t="shared" si="2"/>
        <v>48379.66</v>
      </c>
    </row>
    <row r="152" spans="2:23" x14ac:dyDescent="0.25">
      <c r="B152" s="39"/>
      <c r="C152" s="40" t="s">
        <v>216</v>
      </c>
      <c r="D152" s="42" t="s">
        <v>219</v>
      </c>
      <c r="E152" s="48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>
        <f>SUM(W70:W151)</f>
        <v>88207653.100000009</v>
      </c>
    </row>
    <row r="153" spans="2:23" x14ac:dyDescent="0.25">
      <c r="B153" s="15">
        <v>4000</v>
      </c>
      <c r="C153" s="16">
        <v>4410</v>
      </c>
      <c r="D153" s="17" t="s">
        <v>178</v>
      </c>
      <c r="E153" s="4">
        <v>0</v>
      </c>
      <c r="F153" s="19">
        <v>4000000</v>
      </c>
      <c r="G153" s="19">
        <v>100000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f t="shared" si="2"/>
        <v>4100000</v>
      </c>
    </row>
    <row r="154" spans="2:23" ht="25.5" x14ac:dyDescent="0.25">
      <c r="B154" s="39"/>
      <c r="C154" s="40" t="s">
        <v>220</v>
      </c>
      <c r="D154" s="42" t="s">
        <v>234</v>
      </c>
      <c r="E154" s="53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44">
        <f>SUM(W153)</f>
        <v>4100000</v>
      </c>
    </row>
    <row r="155" spans="2:23" x14ac:dyDescent="0.25">
      <c r="B155" s="15">
        <v>5000</v>
      </c>
      <c r="C155" s="16">
        <v>5111</v>
      </c>
      <c r="D155" s="17" t="s">
        <v>146</v>
      </c>
      <c r="E155" s="4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72000</v>
      </c>
      <c r="L155" s="19">
        <v>0</v>
      </c>
      <c r="M155" s="19">
        <v>0</v>
      </c>
      <c r="N155" s="19">
        <v>7000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1000000</v>
      </c>
      <c r="U155" s="19">
        <v>15000</v>
      </c>
      <c r="V155" s="19">
        <v>0</v>
      </c>
      <c r="W155" s="19">
        <f t="shared" si="2"/>
        <v>1094000</v>
      </c>
    </row>
    <row r="156" spans="2:23" x14ac:dyDescent="0.25">
      <c r="B156" s="15">
        <v>5000</v>
      </c>
      <c r="C156" s="16">
        <v>5121</v>
      </c>
      <c r="D156" s="17" t="s">
        <v>147</v>
      </c>
      <c r="E156" s="4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f t="shared" si="2"/>
        <v>0</v>
      </c>
    </row>
    <row r="157" spans="2:23" x14ac:dyDescent="0.25">
      <c r="B157" s="15">
        <v>5000</v>
      </c>
      <c r="C157" s="16">
        <v>5131</v>
      </c>
      <c r="D157" s="17" t="s">
        <v>148</v>
      </c>
      <c r="E157" s="4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20000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f t="shared" si="2"/>
        <v>20000</v>
      </c>
    </row>
    <row r="158" spans="2:23" x14ac:dyDescent="0.25">
      <c r="B158" s="15">
        <v>5000</v>
      </c>
      <c r="C158" s="16">
        <v>5141</v>
      </c>
      <c r="D158" s="17" t="s">
        <v>149</v>
      </c>
      <c r="E158" s="4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19">
        <f t="shared" si="2"/>
        <v>0</v>
      </c>
    </row>
    <row r="159" spans="2:23" x14ac:dyDescent="0.25">
      <c r="B159" s="15">
        <v>5000</v>
      </c>
      <c r="C159" s="16">
        <v>5151</v>
      </c>
      <c r="D159" s="17" t="s">
        <v>150</v>
      </c>
      <c r="E159" s="4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100000</v>
      </c>
      <c r="K159" s="19">
        <v>91000</v>
      </c>
      <c r="L159" s="19">
        <v>0</v>
      </c>
      <c r="M159" s="19">
        <v>0</v>
      </c>
      <c r="N159" s="19">
        <v>26000</v>
      </c>
      <c r="O159" s="19">
        <v>0</v>
      </c>
      <c r="P159" s="19">
        <v>0</v>
      </c>
      <c r="Q159" s="19">
        <v>0</v>
      </c>
      <c r="R159" s="19">
        <v>63000</v>
      </c>
      <c r="S159" s="19">
        <v>0</v>
      </c>
      <c r="T159" s="19">
        <v>1000000</v>
      </c>
      <c r="U159" s="19">
        <v>10000</v>
      </c>
      <c r="V159" s="19">
        <v>598173.43000000005</v>
      </c>
      <c r="W159" s="19">
        <f t="shared" si="2"/>
        <v>1888173.4300000002</v>
      </c>
    </row>
    <row r="160" spans="2:23" x14ac:dyDescent="0.25">
      <c r="B160" s="15">
        <v>5000</v>
      </c>
      <c r="C160" s="16">
        <v>5191</v>
      </c>
      <c r="D160" s="17" t="s">
        <v>151</v>
      </c>
      <c r="E160" s="4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600</v>
      </c>
      <c r="L160" s="19">
        <v>0</v>
      </c>
      <c r="M160" s="19">
        <v>0</v>
      </c>
      <c r="N160" s="19">
        <v>12607.74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  <c r="V160" s="19">
        <v>0</v>
      </c>
      <c r="W160" s="19">
        <f t="shared" si="2"/>
        <v>13207.74</v>
      </c>
    </row>
    <row r="161" spans="2:23" x14ac:dyDescent="0.25">
      <c r="B161" s="15">
        <v>5000</v>
      </c>
      <c r="C161" s="16">
        <v>5211</v>
      </c>
      <c r="D161" s="17" t="s">
        <v>152</v>
      </c>
      <c r="E161" s="4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9">
        <v>0</v>
      </c>
      <c r="W161" s="19">
        <f t="shared" si="2"/>
        <v>0</v>
      </c>
    </row>
    <row r="162" spans="2:23" x14ac:dyDescent="0.25">
      <c r="B162" s="15">
        <v>5000</v>
      </c>
      <c r="C162" s="16">
        <v>5221</v>
      </c>
      <c r="D162" s="17" t="s">
        <v>153</v>
      </c>
      <c r="E162" s="4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f t="shared" si="2"/>
        <v>0</v>
      </c>
    </row>
    <row r="163" spans="2:23" x14ac:dyDescent="0.25">
      <c r="B163" s="15">
        <v>5000</v>
      </c>
      <c r="C163" s="16">
        <v>5231</v>
      </c>
      <c r="D163" s="17" t="s">
        <v>154</v>
      </c>
      <c r="E163" s="4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f t="shared" si="2"/>
        <v>0</v>
      </c>
    </row>
    <row r="164" spans="2:23" x14ac:dyDescent="0.25">
      <c r="B164" s="15">
        <v>5000</v>
      </c>
      <c r="C164" s="16">
        <v>5291</v>
      </c>
      <c r="D164" s="17" t="s">
        <v>155</v>
      </c>
      <c r="E164" s="4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  <c r="V164" s="19">
        <v>0</v>
      </c>
      <c r="W164" s="19">
        <f t="shared" si="2"/>
        <v>0</v>
      </c>
    </row>
    <row r="165" spans="2:23" x14ac:dyDescent="0.25">
      <c r="B165" s="15">
        <v>5000</v>
      </c>
      <c r="C165" s="16">
        <v>5311</v>
      </c>
      <c r="D165" s="17" t="s">
        <v>156</v>
      </c>
      <c r="E165" s="4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  <c r="V165" s="19">
        <v>0</v>
      </c>
      <c r="W165" s="19">
        <f t="shared" si="2"/>
        <v>0</v>
      </c>
    </row>
    <row r="166" spans="2:23" x14ac:dyDescent="0.25">
      <c r="B166" s="15">
        <v>5000</v>
      </c>
      <c r="C166" s="16">
        <v>5321</v>
      </c>
      <c r="D166" s="17" t="s">
        <v>157</v>
      </c>
      <c r="E166" s="4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f t="shared" si="2"/>
        <v>0</v>
      </c>
    </row>
    <row r="167" spans="2:23" x14ac:dyDescent="0.25">
      <c r="B167" s="15">
        <v>5000</v>
      </c>
      <c r="C167" s="16">
        <v>5411</v>
      </c>
      <c r="D167" s="17" t="s">
        <v>158</v>
      </c>
      <c r="E167" s="4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8000000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350000</v>
      </c>
      <c r="T167" s="19">
        <v>0</v>
      </c>
      <c r="U167" s="19">
        <v>0</v>
      </c>
      <c r="V167" s="19">
        <v>0</v>
      </c>
      <c r="W167" s="19">
        <f t="shared" si="2"/>
        <v>8350000</v>
      </c>
    </row>
    <row r="168" spans="2:23" x14ac:dyDescent="0.25">
      <c r="B168" s="15">
        <v>5000</v>
      </c>
      <c r="C168" s="16">
        <v>5412</v>
      </c>
      <c r="D168" s="17" t="s">
        <v>159</v>
      </c>
      <c r="E168" s="4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f t="shared" si="2"/>
        <v>0</v>
      </c>
    </row>
    <row r="169" spans="2:23" x14ac:dyDescent="0.25">
      <c r="B169" s="15">
        <v>5000</v>
      </c>
      <c r="C169" s="16">
        <v>5421</v>
      </c>
      <c r="D169" s="17" t="s">
        <v>160</v>
      </c>
      <c r="E169" s="4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U169" s="19">
        <v>0</v>
      </c>
      <c r="V169" s="19">
        <v>0</v>
      </c>
      <c r="W169" s="19">
        <f t="shared" si="2"/>
        <v>0</v>
      </c>
    </row>
    <row r="170" spans="2:23" x14ac:dyDescent="0.25">
      <c r="B170" s="15">
        <v>5000</v>
      </c>
      <c r="C170" s="16">
        <v>5491</v>
      </c>
      <c r="D170" s="17" t="s">
        <v>161</v>
      </c>
      <c r="E170" s="4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f t="shared" si="2"/>
        <v>0</v>
      </c>
    </row>
    <row r="171" spans="2:23" x14ac:dyDescent="0.25">
      <c r="B171" s="15">
        <v>5000</v>
      </c>
      <c r="C171" s="16">
        <v>5511</v>
      </c>
      <c r="D171" s="17" t="s">
        <v>162</v>
      </c>
      <c r="E171" s="4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f t="shared" si="2"/>
        <v>0</v>
      </c>
    </row>
    <row r="172" spans="2:23" x14ac:dyDescent="0.25">
      <c r="B172" s="15">
        <v>5000</v>
      </c>
      <c r="C172" s="16">
        <v>5611</v>
      </c>
      <c r="D172" s="17" t="s">
        <v>163</v>
      </c>
      <c r="E172" s="4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f t="shared" si="2"/>
        <v>0</v>
      </c>
    </row>
    <row r="173" spans="2:23" x14ac:dyDescent="0.25">
      <c r="B173" s="15">
        <v>5000</v>
      </c>
      <c r="C173" s="16">
        <v>5621</v>
      </c>
      <c r="D173" s="17" t="s">
        <v>164</v>
      </c>
      <c r="E173" s="4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f t="shared" si="2"/>
        <v>0</v>
      </c>
    </row>
    <row r="174" spans="2:23" x14ac:dyDescent="0.25">
      <c r="B174" s="15">
        <v>5000</v>
      </c>
      <c r="C174" s="16">
        <v>5631</v>
      </c>
      <c r="D174" s="17" t="s">
        <v>165</v>
      </c>
      <c r="E174" s="4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>
        <f t="shared" si="2"/>
        <v>0</v>
      </c>
    </row>
    <row r="175" spans="2:23" ht="25.5" x14ac:dyDescent="0.25">
      <c r="B175" s="15">
        <v>5000</v>
      </c>
      <c r="C175" s="16">
        <v>5641</v>
      </c>
      <c r="D175" s="17" t="s">
        <v>166</v>
      </c>
      <c r="E175" s="4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211584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f t="shared" si="2"/>
        <v>211584</v>
      </c>
    </row>
    <row r="176" spans="2:23" x14ac:dyDescent="0.25">
      <c r="B176" s="15">
        <v>5000</v>
      </c>
      <c r="C176" s="16">
        <v>5651</v>
      </c>
      <c r="D176" s="17" t="s">
        <v>167</v>
      </c>
      <c r="E176" s="4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12000000</v>
      </c>
      <c r="N176" s="19">
        <v>0</v>
      </c>
      <c r="O176" s="19">
        <v>0</v>
      </c>
      <c r="P176" s="19">
        <v>0</v>
      </c>
      <c r="Q176" s="19">
        <v>0</v>
      </c>
      <c r="R176" s="19">
        <v>35000</v>
      </c>
      <c r="S176" s="19">
        <v>0</v>
      </c>
      <c r="T176" s="19">
        <v>0</v>
      </c>
      <c r="U176" s="19">
        <v>0</v>
      </c>
      <c r="V176" s="19">
        <v>0</v>
      </c>
      <c r="W176" s="19">
        <f t="shared" si="2"/>
        <v>12035000</v>
      </c>
    </row>
    <row r="177" spans="2:23" x14ac:dyDescent="0.25">
      <c r="B177" s="15">
        <v>5000</v>
      </c>
      <c r="C177" s="16">
        <v>5661</v>
      </c>
      <c r="D177" s="17" t="s">
        <v>168</v>
      </c>
      <c r="E177" s="4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30000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0</v>
      </c>
      <c r="T177" s="19">
        <v>0</v>
      </c>
      <c r="U177" s="19">
        <v>0</v>
      </c>
      <c r="V177" s="19">
        <v>0</v>
      </c>
      <c r="W177" s="19">
        <f t="shared" si="2"/>
        <v>30000</v>
      </c>
    </row>
    <row r="178" spans="2:23" x14ac:dyDescent="0.25">
      <c r="B178" s="15">
        <v>5000</v>
      </c>
      <c r="C178" s="16">
        <v>5671</v>
      </c>
      <c r="D178" s="17" t="s">
        <v>169</v>
      </c>
      <c r="E178" s="4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30000</v>
      </c>
      <c r="U178" s="19">
        <v>0</v>
      </c>
      <c r="V178" s="19">
        <v>0</v>
      </c>
      <c r="W178" s="19">
        <f t="shared" si="2"/>
        <v>30000</v>
      </c>
    </row>
    <row r="179" spans="2:23" x14ac:dyDescent="0.25">
      <c r="B179" s="15">
        <v>5000</v>
      </c>
      <c r="C179" s="16">
        <v>5691</v>
      </c>
      <c r="D179" s="17" t="s">
        <v>170</v>
      </c>
      <c r="E179" s="4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  <c r="V179" s="19">
        <v>0</v>
      </c>
      <c r="W179" s="19">
        <f t="shared" si="2"/>
        <v>0</v>
      </c>
    </row>
    <row r="180" spans="2:23" x14ac:dyDescent="0.25">
      <c r="B180" s="15">
        <v>5000</v>
      </c>
      <c r="C180" s="16">
        <v>5911</v>
      </c>
      <c r="D180" s="17" t="s">
        <v>171</v>
      </c>
      <c r="E180" s="4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75000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70000</v>
      </c>
      <c r="V180" s="19">
        <v>4466000</v>
      </c>
      <c r="W180" s="19">
        <f t="shared" si="2"/>
        <v>4611000</v>
      </c>
    </row>
    <row r="181" spans="2:23" x14ac:dyDescent="0.25">
      <c r="B181" s="15">
        <v>5000</v>
      </c>
      <c r="C181" s="16">
        <v>5921</v>
      </c>
      <c r="D181" s="17" t="s">
        <v>172</v>
      </c>
      <c r="E181" s="4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>
        <f t="shared" si="2"/>
        <v>0</v>
      </c>
    </row>
    <row r="182" spans="2:23" x14ac:dyDescent="0.25">
      <c r="B182" s="15">
        <v>5000</v>
      </c>
      <c r="C182" s="16">
        <v>5931</v>
      </c>
      <c r="D182" s="17" t="s">
        <v>173</v>
      </c>
      <c r="E182" s="4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f t="shared" si="2"/>
        <v>0</v>
      </c>
    </row>
    <row r="183" spans="2:23" x14ac:dyDescent="0.25">
      <c r="B183" s="15">
        <v>5000</v>
      </c>
      <c r="C183" s="16">
        <v>5971</v>
      </c>
      <c r="D183" s="17" t="s">
        <v>174</v>
      </c>
      <c r="E183" s="4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12600</v>
      </c>
      <c r="T183" s="19">
        <v>0</v>
      </c>
      <c r="U183" s="19">
        <v>0</v>
      </c>
      <c r="V183" s="19">
        <v>293623.77</v>
      </c>
      <c r="W183" s="19">
        <f t="shared" si="2"/>
        <v>306223.77</v>
      </c>
    </row>
    <row r="184" spans="2:23" x14ac:dyDescent="0.25">
      <c r="B184" s="15">
        <v>5000</v>
      </c>
      <c r="C184" s="16">
        <v>5981</v>
      </c>
      <c r="D184" s="17" t="s">
        <v>175</v>
      </c>
      <c r="E184" s="4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f t="shared" si="2"/>
        <v>0</v>
      </c>
    </row>
    <row r="185" spans="2:23" x14ac:dyDescent="0.25">
      <c r="B185" s="15">
        <v>5000</v>
      </c>
      <c r="C185" s="16">
        <v>5991</v>
      </c>
      <c r="D185" s="17" t="s">
        <v>176</v>
      </c>
      <c r="E185" s="4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80000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f t="shared" si="2"/>
        <v>80000</v>
      </c>
    </row>
    <row r="186" spans="2:23" ht="21" customHeight="1" x14ac:dyDescent="0.25">
      <c r="B186" s="39"/>
      <c r="C186" s="40" t="s">
        <v>222</v>
      </c>
      <c r="D186" s="42" t="s">
        <v>223</v>
      </c>
      <c r="E186" s="53">
        <f t="shared" ref="E186:V186" si="3">SUM(E6:E185)</f>
        <v>942324.17999999993</v>
      </c>
      <c r="F186" s="53">
        <f t="shared" si="3"/>
        <v>15404993.509999998</v>
      </c>
      <c r="G186" s="53">
        <f t="shared" si="3"/>
        <v>4131600</v>
      </c>
      <c r="H186" s="53">
        <f t="shared" si="3"/>
        <v>4423286</v>
      </c>
      <c r="I186" s="53">
        <f t="shared" si="3"/>
        <v>6952678.2000000002</v>
      </c>
      <c r="J186" s="53">
        <f t="shared" si="3"/>
        <v>10394241</v>
      </c>
      <c r="K186" s="53">
        <f t="shared" si="3"/>
        <v>14983879.92</v>
      </c>
      <c r="L186" s="53">
        <f t="shared" si="3"/>
        <v>8519337.6799999997</v>
      </c>
      <c r="M186" s="53">
        <f t="shared" si="3"/>
        <v>25202023.09</v>
      </c>
      <c r="N186" s="53">
        <f t="shared" si="3"/>
        <v>1943641.1300000001</v>
      </c>
      <c r="O186" s="53">
        <f t="shared" si="3"/>
        <v>120054.75</v>
      </c>
      <c r="P186" s="53">
        <f t="shared" si="3"/>
        <v>4081619.2</v>
      </c>
      <c r="Q186" s="53">
        <f t="shared" si="3"/>
        <v>539900</v>
      </c>
      <c r="R186" s="53">
        <f t="shared" si="3"/>
        <v>2725628</v>
      </c>
      <c r="S186" s="53">
        <f t="shared" si="3"/>
        <v>6828923.0899999999</v>
      </c>
      <c r="T186" s="53">
        <f t="shared" si="3"/>
        <v>31801230</v>
      </c>
      <c r="U186" s="53">
        <f t="shared" si="3"/>
        <v>2199876.62</v>
      </c>
      <c r="V186" s="53">
        <f t="shared" si="3"/>
        <v>5972002.4000000004</v>
      </c>
      <c r="W186" s="35">
        <f>SUM(W155:W185)</f>
        <v>28669188.940000001</v>
      </c>
    </row>
    <row r="187" spans="2:23" ht="32.25" customHeight="1" x14ac:dyDescent="0.25">
      <c r="B187" s="38"/>
      <c r="C187" s="39" t="s">
        <v>224</v>
      </c>
      <c r="D187" s="40" t="s">
        <v>225</v>
      </c>
      <c r="E187" s="43"/>
      <c r="F187" s="43"/>
      <c r="G187" s="43"/>
      <c r="H187" s="43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5">
        <f>+T7+T69+T152+T154+T186</f>
        <v>31801230</v>
      </c>
      <c r="W187" s="54">
        <f>+W7+W69+W152+W154+W186</f>
        <v>147167238.77000001</v>
      </c>
    </row>
  </sheetData>
  <sheetProtection algorithmName="SHA-512" hashValue="rmOdYCHQFy/mT8x1bQUCEyabV108aYtcpGm5c3qA1u6iHdjSVlpUirU1hdycGktDENU4saJ0yz5RXEhtCOC2fA==" saltValue="Jm6uAAaXoEfbWYu4L9MRfw==" spinCount="100000" sheet="1" objects="1" scenarios="1"/>
  <protectedRanges>
    <protectedRange algorithmName="SHA-512" hashValue="E8rx0mFrjfNi0zzPnvuxzXNWxyTDJQy0Lkya0hUEIdg0HXLbkAJrZNK+ou2GrvktceXyRRczG/jaLwWMEixd9Q==" saltValue="RAopx2aqQnL1Kn/UpUBzDA==" spinCount="100000" sqref="E6:F186 G186:W186" name="Rango4_3"/>
    <protectedRange algorithmName="SHA-512" hashValue="E8rx0mFrjfNi0zzPnvuxzXNWxyTDJQy0Lkya0hUEIdg0HXLbkAJrZNK+ou2GrvktceXyRRczG/jaLwWMEixd9Q==" saltValue="RAopx2aqQnL1Kn/UpUBzDA==" spinCount="100000" sqref="G6:G7" name="Rango4"/>
    <protectedRange algorithmName="SHA-512" hashValue="E8rx0mFrjfNi0zzPnvuxzXNWxyTDJQy0Lkya0hUEIdg0HXLbkAJrZNK+ou2GrvktceXyRRczG/jaLwWMEixd9Q==" saltValue="RAopx2aqQnL1Kn/UpUBzDA==" spinCount="100000" sqref="G8:G185" name="Rango4_1_1"/>
    <protectedRange algorithmName="SHA-512" hashValue="E8rx0mFrjfNi0zzPnvuxzXNWxyTDJQy0Lkya0hUEIdg0HXLbkAJrZNK+ou2GrvktceXyRRczG/jaLwWMEixd9Q==" saltValue="RAopx2aqQnL1Kn/UpUBzDA==" spinCount="100000" sqref="H8:H152 H155:H185" name="Rango4_1"/>
    <protectedRange algorithmName="SHA-512" hashValue="E8rx0mFrjfNi0zzPnvuxzXNWxyTDJQy0Lkya0hUEIdg0HXLbkAJrZNK+ou2GrvktceXyRRczG/jaLwWMEixd9Q==" saltValue="RAopx2aqQnL1Kn/UpUBzDA==" spinCount="100000" sqref="H6:H7" name="Rango4_1_2"/>
    <protectedRange algorithmName="SHA-512" hashValue="E8rx0mFrjfNi0zzPnvuxzXNWxyTDJQy0Lkya0hUEIdg0HXLbkAJrZNK+ou2GrvktceXyRRczG/jaLwWMEixd9Q==" saltValue="RAopx2aqQnL1Kn/UpUBzDA==" spinCount="100000" sqref="H153:H154" name="Rango4_2"/>
    <protectedRange algorithmName="SHA-512" hashValue="E8rx0mFrjfNi0zzPnvuxzXNWxyTDJQy0Lkya0hUEIdg0HXLbkAJrZNK+ou2GrvktceXyRRczG/jaLwWMEixd9Q==" saltValue="RAopx2aqQnL1Kn/UpUBzDA==" spinCount="100000" sqref="I6:I185" name="Rango4_4"/>
    <protectedRange algorithmName="SHA-512" hashValue="E8rx0mFrjfNi0zzPnvuxzXNWxyTDJQy0Lkya0hUEIdg0HXLbkAJrZNK+ou2GrvktceXyRRczG/jaLwWMEixd9Q==" saltValue="RAopx2aqQnL1Kn/UpUBzDA==" spinCount="100000" sqref="J6:J185" name="Rango4_5"/>
    <protectedRange algorithmName="SHA-512" hashValue="E8rx0mFrjfNi0zzPnvuxzXNWxyTDJQy0Lkya0hUEIdg0HXLbkAJrZNK+ou2GrvktceXyRRczG/jaLwWMEixd9Q==" saltValue="RAopx2aqQnL1Kn/UpUBzDA==" spinCount="100000" sqref="K8:K152 K155:K185" name="Rango4_6"/>
    <protectedRange algorithmName="SHA-512" hashValue="E8rx0mFrjfNi0zzPnvuxzXNWxyTDJQy0Lkya0hUEIdg0HXLbkAJrZNK+ou2GrvktceXyRRczG/jaLwWMEixd9Q==" saltValue="RAopx2aqQnL1Kn/UpUBzDA==" spinCount="100000" sqref="K6:K7" name="Rango4_1_3"/>
    <protectedRange algorithmName="SHA-512" hashValue="E8rx0mFrjfNi0zzPnvuxzXNWxyTDJQy0Lkya0hUEIdg0HXLbkAJrZNK+ou2GrvktceXyRRczG/jaLwWMEixd9Q==" saltValue="RAopx2aqQnL1Kn/UpUBzDA==" spinCount="100000" sqref="K153:K154" name="Rango4_2_1"/>
    <protectedRange algorithmName="SHA-512" hashValue="E8rx0mFrjfNi0zzPnvuxzXNWxyTDJQy0Lkya0hUEIdg0HXLbkAJrZNK+ou2GrvktceXyRRczG/jaLwWMEixd9Q==" saltValue="RAopx2aqQnL1Kn/UpUBzDA==" spinCount="100000" sqref="L6:L185" name="Rango4_8"/>
    <protectedRange algorithmName="SHA-512" hashValue="E8rx0mFrjfNi0zzPnvuxzXNWxyTDJQy0Lkya0hUEIdg0HXLbkAJrZNK+ou2GrvktceXyRRczG/jaLwWMEixd9Q==" saltValue="RAopx2aqQnL1Kn/UpUBzDA==" spinCount="100000" sqref="M6:M185" name="Rango4_7"/>
    <protectedRange algorithmName="SHA-512" hashValue="E8rx0mFrjfNi0zzPnvuxzXNWxyTDJQy0Lkya0hUEIdg0HXLbkAJrZNK+ou2GrvktceXyRRczG/jaLwWMEixd9Q==" saltValue="RAopx2aqQnL1Kn/UpUBzDA==" spinCount="100000" sqref="N6:O185 Q6:Q185" name="Rango4_10"/>
    <protectedRange algorithmName="SHA-512" hashValue="E8rx0mFrjfNi0zzPnvuxzXNWxyTDJQy0Lkya0hUEIdg0HXLbkAJrZNK+ou2GrvktceXyRRczG/jaLwWMEixd9Q==" saltValue="RAopx2aqQnL1Kn/UpUBzDA==" spinCount="100000" sqref="P8:P185" name="Rango4_11"/>
    <protectedRange algorithmName="SHA-512" hashValue="E8rx0mFrjfNi0zzPnvuxzXNWxyTDJQy0Lkya0hUEIdg0HXLbkAJrZNK+ou2GrvktceXyRRczG/jaLwWMEixd9Q==" saltValue="RAopx2aqQnL1Kn/UpUBzDA==" spinCount="100000" sqref="P6:P7" name="Rango4_1_4"/>
    <protectedRange algorithmName="SHA-512" hashValue="E8rx0mFrjfNi0zzPnvuxzXNWxyTDJQy0Lkya0hUEIdg0HXLbkAJrZNK+ou2GrvktceXyRRczG/jaLwWMEixd9Q==" saltValue="RAopx2aqQnL1Kn/UpUBzDA==" spinCount="100000" sqref="R6:R185" name="Rango4_12"/>
    <protectedRange algorithmName="SHA-512" hashValue="E8rx0mFrjfNi0zzPnvuxzXNWxyTDJQy0Lkya0hUEIdg0HXLbkAJrZNK+ou2GrvktceXyRRczG/jaLwWMEixd9Q==" saltValue="RAopx2aqQnL1Kn/UpUBzDA==" spinCount="100000" sqref="S6:S185" name="Rango4_14"/>
    <protectedRange algorithmName="SHA-512" hashValue="E8rx0mFrjfNi0zzPnvuxzXNWxyTDJQy0Lkya0hUEIdg0HXLbkAJrZNK+ou2GrvktceXyRRczG/jaLwWMEixd9Q==" saltValue="RAopx2aqQnL1Kn/UpUBzDA==" spinCount="100000" sqref="T6:T185" name="Rango4_15"/>
    <protectedRange algorithmName="SHA-512" hashValue="E8rx0mFrjfNi0zzPnvuxzXNWxyTDJQy0Lkya0hUEIdg0HXLbkAJrZNK+ou2GrvktceXyRRczG/jaLwWMEixd9Q==" saltValue="RAopx2aqQnL1Kn/UpUBzDA==" spinCount="100000" sqref="U6:U7 U153:U154" name="Rango4_1_5"/>
    <protectedRange algorithmName="SHA-512" hashValue="E8rx0mFrjfNi0zzPnvuxzXNWxyTDJQy0Lkya0hUEIdg0HXLbkAJrZNK+ou2GrvktceXyRRczG/jaLwWMEixd9Q==" saltValue="RAopx2aqQnL1Kn/UpUBzDA==" spinCount="100000" sqref="U155:U185" name="Rango4_9_1_2"/>
    <protectedRange algorithmName="SHA-512" hashValue="E8rx0mFrjfNi0zzPnvuxzXNWxyTDJQy0Lkya0hUEIdg0HXLbkAJrZNK+ou2GrvktceXyRRczG/jaLwWMEixd9Q==" saltValue="RAopx2aqQnL1Kn/UpUBzDA==" spinCount="100000" sqref="U8:U152" name="Rango4_9_1_3"/>
    <protectedRange sqref="V6:V185" name="Rango4_16"/>
  </protectedRanges>
  <mergeCells count="24">
    <mergeCell ref="O4:O5"/>
    <mergeCell ref="B2:W2"/>
    <mergeCell ref="B3:W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W4:W5"/>
    <mergeCell ref="P4:P5"/>
    <mergeCell ref="Q4:Q5"/>
    <mergeCell ref="R4:R5"/>
    <mergeCell ref="S4:S5"/>
    <mergeCell ref="T4:T5"/>
    <mergeCell ref="U4:U5"/>
  </mergeCells>
  <dataValidations count="3">
    <dataValidation allowBlank="1" showInputMessage="1" showErrorMessage="1" errorTitle="NO ELIMINE LA INFORMACION" error="GRACIAS" promptTitle="FAVOR DE NO ELIMINAR LA INF." sqref="D8"/>
    <dataValidation type="list" allowBlank="1" showInputMessage="1" showErrorMessage="1" sqref="C8:C68 C70:C151 C153 C155:C185">
      <formula1>$C$198:$C$372</formula1>
    </dataValidation>
    <dataValidation type="list" allowBlank="1" showInputMessage="1" showErrorMessage="1" sqref="B8">
      <formula1>#REF!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5" scale="88" orientation="portrait" r:id="rId1"/>
  <ignoredErrors>
    <ignoredError sqref="W7 W152 W69 W15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PAAAS 2021 CENTRAL</vt:lpstr>
      <vt:lpstr>MONTO POR CAPÍTULO</vt:lpstr>
      <vt:lpstr>MONTO POR PARTIDA</vt:lpstr>
      <vt:lpstr>PAAAS 2021 ORGANISMOS</vt:lpstr>
      <vt:lpstr>MONTO POR CAPITULO ORGANISMOS</vt:lpstr>
      <vt:lpstr>MONTO POR PARTIDA ORGANISMOS</vt:lpstr>
      <vt:lpstr>'MONTO POR CAPITULO ORGANISMOS'!Área_de_impresión</vt:lpstr>
      <vt:lpstr>'MONTO POR PARTIDA'!Área_de_impresión</vt:lpstr>
      <vt:lpstr>'MONTO POR PARTIDA ORGANISMOS'!Área_de_impresión</vt:lpstr>
      <vt:lpstr>'PAAAS 2021 ORGANISMOS'!Área_de_impresión</vt:lpstr>
      <vt:lpstr>'MONTO POR PARTIDA'!Títulos_a_imprimir</vt:lpstr>
      <vt:lpstr>'MONTO POR PARTIDA ORGANISMOS'!Títulos_a_imprimir</vt:lpstr>
      <vt:lpstr>'PAAAS 2021 CENTRAL'!Títulos_a_imprimir</vt:lpstr>
      <vt:lpstr>'PAAAS 2021 ORGANISMOS'!Títulos_a_imprimir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CONCURSOS</dc:creator>
  <cp:lastModifiedBy>Raul Hidalgo Gaspar</cp:lastModifiedBy>
  <cp:lastPrinted>2021-01-19T19:08:10Z</cp:lastPrinted>
  <dcterms:created xsi:type="dcterms:W3CDTF">2018-11-14T15:47:31Z</dcterms:created>
  <dcterms:modified xsi:type="dcterms:W3CDTF">2021-02-26T23:19:45Z</dcterms:modified>
</cp:coreProperties>
</file>